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8" windowWidth="15480" windowHeight="8136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M23" i="1"/>
  <c r="M38"/>
  <c r="L23"/>
  <c r="L38"/>
  <c r="L10"/>
  <c r="G94"/>
  <c r="I85"/>
  <c r="M85" s="1"/>
  <c r="H85"/>
  <c r="K85" s="1"/>
  <c r="G79"/>
  <c r="G21"/>
  <c r="G74"/>
  <c r="G73"/>
  <c r="G17"/>
  <c r="G90"/>
  <c r="G88"/>
  <c r="G87"/>
  <c r="I95"/>
  <c r="M95" s="1"/>
  <c r="H95"/>
  <c r="K95" s="1"/>
  <c r="H53"/>
  <c r="K53" s="1"/>
  <c r="I53"/>
  <c r="M53" s="1"/>
  <c r="I52"/>
  <c r="M52" s="1"/>
  <c r="H52"/>
  <c r="K52" s="1"/>
  <c r="K38"/>
  <c r="H35"/>
  <c r="K35" s="1"/>
  <c r="H34"/>
  <c r="L34" s="1"/>
  <c r="I99"/>
  <c r="M99" s="1"/>
  <c r="H99"/>
  <c r="K99" s="1"/>
  <c r="I98"/>
  <c r="M98" s="1"/>
  <c r="H98"/>
  <c r="K98" s="1"/>
  <c r="I97"/>
  <c r="M97" s="1"/>
  <c r="H97"/>
  <c r="K97" s="1"/>
  <c r="I96"/>
  <c r="M96" s="1"/>
  <c r="H96"/>
  <c r="K96" s="1"/>
  <c r="I94"/>
  <c r="H94"/>
  <c r="I92"/>
  <c r="M92" s="1"/>
  <c r="H92"/>
  <c r="K92" s="1"/>
  <c r="I91"/>
  <c r="M91" s="1"/>
  <c r="H91"/>
  <c r="K91" s="1"/>
  <c r="I71"/>
  <c r="M71" s="1"/>
  <c r="H71"/>
  <c r="K71" s="1"/>
  <c r="I74"/>
  <c r="H74"/>
  <c r="I61"/>
  <c r="M61" s="1"/>
  <c r="H61"/>
  <c r="K61" s="1"/>
  <c r="G55"/>
  <c r="I47"/>
  <c r="M47" s="1"/>
  <c r="H47"/>
  <c r="K47" s="1"/>
  <c r="G45"/>
  <c r="I90"/>
  <c r="H90"/>
  <c r="J38"/>
  <c r="I84"/>
  <c r="M84" s="1"/>
  <c r="H84"/>
  <c r="K84" s="1"/>
  <c r="I83"/>
  <c r="M83" s="1"/>
  <c r="H83"/>
  <c r="K83" s="1"/>
  <c r="G43"/>
  <c r="G26"/>
  <c r="G27"/>
  <c r="I19"/>
  <c r="M19" s="1"/>
  <c r="H19"/>
  <c r="K19" s="1"/>
  <c r="I10"/>
  <c r="M10" s="1"/>
  <c r="K10"/>
  <c r="H12"/>
  <c r="K12" s="1"/>
  <c r="I12"/>
  <c r="M12" s="1"/>
  <c r="H13"/>
  <c r="K13" s="1"/>
  <c r="I13"/>
  <c r="M13" s="1"/>
  <c r="H14"/>
  <c r="K14" s="1"/>
  <c r="I14"/>
  <c r="M14" s="1"/>
  <c r="H15"/>
  <c r="K15" s="1"/>
  <c r="I15"/>
  <c r="M15" s="1"/>
  <c r="H18"/>
  <c r="K18" s="1"/>
  <c r="I18"/>
  <c r="M18" s="1"/>
  <c r="H32"/>
  <c r="K32" s="1"/>
  <c r="I32"/>
  <c r="M32" s="1"/>
  <c r="N38" l="1"/>
  <c r="L96"/>
  <c r="N96" s="1"/>
  <c r="M90"/>
  <c r="M94"/>
  <c r="L74"/>
  <c r="N74" s="1"/>
  <c r="L85"/>
  <c r="N85" s="1"/>
  <c r="L18"/>
  <c r="N18" s="1"/>
  <c r="L14"/>
  <c r="N14" s="1"/>
  <c r="L98"/>
  <c r="L94"/>
  <c r="N94" s="1"/>
  <c r="L84"/>
  <c r="N84" s="1"/>
  <c r="L52"/>
  <c r="N52" s="1"/>
  <c r="L19"/>
  <c r="L15"/>
  <c r="L99"/>
  <c r="N99" s="1"/>
  <c r="L95"/>
  <c r="N95" s="1"/>
  <c r="L90"/>
  <c r="L61"/>
  <c r="N61" s="1"/>
  <c r="L53"/>
  <c r="L35"/>
  <c r="M74"/>
  <c r="L12"/>
  <c r="N12" s="1"/>
  <c r="L91"/>
  <c r="N91" s="1"/>
  <c r="L13"/>
  <c r="N13" s="1"/>
  <c r="L97"/>
  <c r="L92"/>
  <c r="N92" s="1"/>
  <c r="L83"/>
  <c r="N83" s="1"/>
  <c r="L71"/>
  <c r="L47"/>
  <c r="N47" s="1"/>
  <c r="L32"/>
  <c r="N32" s="1"/>
  <c r="N10"/>
  <c r="O9" s="1"/>
  <c r="N98"/>
  <c r="N15"/>
  <c r="N53"/>
  <c r="N19"/>
  <c r="N97"/>
  <c r="N71"/>
  <c r="K90"/>
  <c r="K94"/>
  <c r="K74"/>
  <c r="G31"/>
  <c r="J22"/>
  <c r="H37"/>
  <c r="L37" s="1"/>
  <c r="O93" l="1"/>
  <c r="N90"/>
  <c r="I37"/>
  <c r="K37"/>
  <c r="H36"/>
  <c r="L36" s="1"/>
  <c r="I34"/>
  <c r="I89"/>
  <c r="M89" s="1"/>
  <c r="I88"/>
  <c r="M88" s="1"/>
  <c r="I87"/>
  <c r="M87" s="1"/>
  <c r="I46"/>
  <c r="M46" s="1"/>
  <c r="I48"/>
  <c r="M48" s="1"/>
  <c r="I49"/>
  <c r="M49" s="1"/>
  <c r="I50"/>
  <c r="M50" s="1"/>
  <c r="I51"/>
  <c r="M51" s="1"/>
  <c r="I54"/>
  <c r="M54" s="1"/>
  <c r="I55"/>
  <c r="M55" s="1"/>
  <c r="I56"/>
  <c r="M56" s="1"/>
  <c r="I58"/>
  <c r="M58" s="1"/>
  <c r="I59"/>
  <c r="M59" s="1"/>
  <c r="I60"/>
  <c r="M60" s="1"/>
  <c r="I62"/>
  <c r="M62" s="1"/>
  <c r="I63"/>
  <c r="M63" s="1"/>
  <c r="I64"/>
  <c r="M64" s="1"/>
  <c r="I65"/>
  <c r="M65" s="1"/>
  <c r="I66"/>
  <c r="M66" s="1"/>
  <c r="I67"/>
  <c r="M67" s="1"/>
  <c r="I68"/>
  <c r="M68" s="1"/>
  <c r="I69"/>
  <c r="M69" s="1"/>
  <c r="I70"/>
  <c r="M70" s="1"/>
  <c r="I72"/>
  <c r="M72" s="1"/>
  <c r="I73"/>
  <c r="M73" s="1"/>
  <c r="I75"/>
  <c r="M75" s="1"/>
  <c r="I76"/>
  <c r="M76" s="1"/>
  <c r="I77"/>
  <c r="M77" s="1"/>
  <c r="I78"/>
  <c r="M78" s="1"/>
  <c r="I79"/>
  <c r="M79" s="1"/>
  <c r="I80"/>
  <c r="M80" s="1"/>
  <c r="I81"/>
  <c r="M81" s="1"/>
  <c r="I82"/>
  <c r="M82" s="1"/>
  <c r="I45"/>
  <c r="M45" s="1"/>
  <c r="I43"/>
  <c r="M43" s="1"/>
  <c r="I42"/>
  <c r="M42" s="1"/>
  <c r="I41"/>
  <c r="M41" s="1"/>
  <c r="I40"/>
  <c r="M40" s="1"/>
  <c r="I31"/>
  <c r="M31" s="1"/>
  <c r="I30"/>
  <c r="I25"/>
  <c r="M25" s="1"/>
  <c r="I26"/>
  <c r="M26" s="1"/>
  <c r="I27"/>
  <c r="M27" s="1"/>
  <c r="I28"/>
  <c r="M28" s="1"/>
  <c r="I24"/>
  <c r="M24" s="1"/>
  <c r="I21"/>
  <c r="M21" s="1"/>
  <c r="I16"/>
  <c r="M16" s="1"/>
  <c r="I17"/>
  <c r="M17" s="1"/>
  <c r="H88"/>
  <c r="L88" s="1"/>
  <c r="H89"/>
  <c r="L89" s="1"/>
  <c r="H87"/>
  <c r="H46"/>
  <c r="L46" s="1"/>
  <c r="H48"/>
  <c r="L48" s="1"/>
  <c r="H49"/>
  <c r="L49" s="1"/>
  <c r="H50"/>
  <c r="L50" s="1"/>
  <c r="H51"/>
  <c r="L51" s="1"/>
  <c r="H54"/>
  <c r="L54" s="1"/>
  <c r="H55"/>
  <c r="L55" s="1"/>
  <c r="H56"/>
  <c r="L56" s="1"/>
  <c r="H58"/>
  <c r="L58" s="1"/>
  <c r="H59"/>
  <c r="L59" s="1"/>
  <c r="H60"/>
  <c r="L60" s="1"/>
  <c r="H62"/>
  <c r="L62" s="1"/>
  <c r="H63"/>
  <c r="L63" s="1"/>
  <c r="H64"/>
  <c r="L64" s="1"/>
  <c r="H65"/>
  <c r="L65" s="1"/>
  <c r="H66"/>
  <c r="L66" s="1"/>
  <c r="H67"/>
  <c r="L67" s="1"/>
  <c r="H68"/>
  <c r="L68" s="1"/>
  <c r="H69"/>
  <c r="L69" s="1"/>
  <c r="H70"/>
  <c r="L70" s="1"/>
  <c r="H72"/>
  <c r="L72" s="1"/>
  <c r="H73"/>
  <c r="L73" s="1"/>
  <c r="H75"/>
  <c r="L75" s="1"/>
  <c r="H76"/>
  <c r="L76" s="1"/>
  <c r="H77"/>
  <c r="L77" s="1"/>
  <c r="H78"/>
  <c r="L78" s="1"/>
  <c r="H79"/>
  <c r="L79" s="1"/>
  <c r="H80"/>
  <c r="L80" s="1"/>
  <c r="H81"/>
  <c r="L81" s="1"/>
  <c r="H82"/>
  <c r="L82" s="1"/>
  <c r="H45"/>
  <c r="L45" s="1"/>
  <c r="H43"/>
  <c r="L43" s="1"/>
  <c r="H42"/>
  <c r="L42" s="1"/>
  <c r="H41"/>
  <c r="L41" s="1"/>
  <c r="H40"/>
  <c r="L40" s="1"/>
  <c r="H31"/>
  <c r="K31" s="1"/>
  <c r="H30"/>
  <c r="H28"/>
  <c r="L28" s="1"/>
  <c r="H27"/>
  <c r="L27" s="1"/>
  <c r="H26"/>
  <c r="L26" s="1"/>
  <c r="H25"/>
  <c r="L25" s="1"/>
  <c r="H24"/>
  <c r="L24" s="1"/>
  <c r="H21"/>
  <c r="L21" s="1"/>
  <c r="H17"/>
  <c r="L17" s="1"/>
  <c r="H16"/>
  <c r="L87" l="1"/>
  <c r="N87" s="1"/>
  <c r="L16"/>
  <c r="M34"/>
  <c r="N34" s="1"/>
  <c r="M37"/>
  <c r="N37" s="1"/>
  <c r="L31"/>
  <c r="N31" s="1"/>
  <c r="K80"/>
  <c r="N80"/>
  <c r="K76"/>
  <c r="N76"/>
  <c r="K70"/>
  <c r="N70"/>
  <c r="K66"/>
  <c r="N66"/>
  <c r="K62"/>
  <c r="N62"/>
  <c r="K56"/>
  <c r="N56"/>
  <c r="K50"/>
  <c r="N50"/>
  <c r="K77"/>
  <c r="N77"/>
  <c r="K63"/>
  <c r="N63"/>
  <c r="K58"/>
  <c r="N58"/>
  <c r="K51"/>
  <c r="N51"/>
  <c r="K46"/>
  <c r="N46"/>
  <c r="K17"/>
  <c r="N17"/>
  <c r="K26"/>
  <c r="N26"/>
  <c r="K81"/>
  <c r="N81"/>
  <c r="K67"/>
  <c r="N67"/>
  <c r="K24"/>
  <c r="N24"/>
  <c r="K28"/>
  <c r="N28"/>
  <c r="K41"/>
  <c r="N41"/>
  <c r="K82"/>
  <c r="N82"/>
  <c r="K78"/>
  <c r="N78"/>
  <c r="K73"/>
  <c r="N73"/>
  <c r="K68"/>
  <c r="N68"/>
  <c r="K64"/>
  <c r="N64"/>
  <c r="K59"/>
  <c r="N59"/>
  <c r="K54"/>
  <c r="N54"/>
  <c r="K48"/>
  <c r="N48"/>
  <c r="K88"/>
  <c r="N88"/>
  <c r="K43"/>
  <c r="N43"/>
  <c r="K25"/>
  <c r="N25"/>
  <c r="K42"/>
  <c r="N42"/>
  <c r="K72"/>
  <c r="N72"/>
  <c r="K21"/>
  <c r="N21"/>
  <c r="K27"/>
  <c r="N27"/>
  <c r="K40"/>
  <c r="N40"/>
  <c r="O39" s="1"/>
  <c r="K45"/>
  <c r="N45"/>
  <c r="K79"/>
  <c r="N79"/>
  <c r="K75"/>
  <c r="N75"/>
  <c r="K69"/>
  <c r="N69"/>
  <c r="K65"/>
  <c r="N65"/>
  <c r="K60"/>
  <c r="N60"/>
  <c r="K55"/>
  <c r="N55"/>
  <c r="K49"/>
  <c r="N49"/>
  <c r="K89"/>
  <c r="N89"/>
  <c r="H22"/>
  <c r="L22" s="1"/>
  <c r="K16"/>
  <c r="I22"/>
  <c r="M22" s="1"/>
  <c r="I36"/>
  <c r="K36"/>
  <c r="I35"/>
  <c r="K34"/>
  <c r="K87"/>
  <c r="O86" l="1"/>
  <c r="O23"/>
  <c r="M35"/>
  <c r="N35" s="1"/>
  <c r="M36"/>
  <c r="N36" s="1"/>
  <c r="O33" s="1"/>
  <c r="N16"/>
  <c r="O11" s="1"/>
  <c r="K22"/>
  <c r="N22"/>
  <c r="O20" s="1"/>
  <c r="G30"/>
  <c r="M30" l="1"/>
  <c r="L30"/>
  <c r="K30"/>
  <c r="J57"/>
  <c r="N30" l="1"/>
  <c r="O29" s="1"/>
  <c r="I57"/>
  <c r="M57" s="1"/>
  <c r="M100" s="1"/>
  <c r="H57"/>
  <c r="L57" s="1"/>
  <c r="L100" s="1"/>
  <c r="N100" l="1"/>
  <c r="K57"/>
  <c r="N57" l="1"/>
  <c r="O44" s="1"/>
  <c r="O101" s="1"/>
</calcChain>
</file>

<file path=xl/sharedStrings.xml><?xml version="1.0" encoding="utf-8"?>
<sst xmlns="http://schemas.openxmlformats.org/spreadsheetml/2006/main" count="338" uniqueCount="243">
  <si>
    <t>Item</t>
  </si>
  <si>
    <t>Discriminação dos serviços</t>
  </si>
  <si>
    <t>Unid.</t>
  </si>
  <si>
    <t>m²</t>
  </si>
  <si>
    <t>2.0</t>
  </si>
  <si>
    <t>2.1</t>
  </si>
  <si>
    <t>Quant.</t>
  </si>
  <si>
    <t>TOTAL:</t>
  </si>
  <si>
    <t>3.0</t>
  </si>
  <si>
    <t>3.1</t>
  </si>
  <si>
    <t>4.0</t>
  </si>
  <si>
    <t>4.1</t>
  </si>
  <si>
    <t>4.2</t>
  </si>
  <si>
    <t>5.0</t>
  </si>
  <si>
    <t>5.1</t>
  </si>
  <si>
    <t>6.0</t>
  </si>
  <si>
    <t>6.1</t>
  </si>
  <si>
    <t>6.2</t>
  </si>
  <si>
    <t>7.0</t>
  </si>
  <si>
    <t>7.1</t>
  </si>
  <si>
    <t>8.0</t>
  </si>
  <si>
    <t>8.1</t>
  </si>
  <si>
    <t>6.3</t>
  </si>
  <si>
    <t>MOVIMENTO DE TERRA</t>
  </si>
  <si>
    <t>Escavação manual de valas</t>
  </si>
  <si>
    <t>m³</t>
  </si>
  <si>
    <t>m3</t>
  </si>
  <si>
    <t>3.2</t>
  </si>
  <si>
    <t>8.2</t>
  </si>
  <si>
    <t>8.3</t>
  </si>
  <si>
    <t>8.4</t>
  </si>
  <si>
    <t>tubo pvc 25mm água fria</t>
  </si>
  <si>
    <t>tubo pvc 100mm esgoto</t>
  </si>
  <si>
    <t xml:space="preserve">m </t>
  </si>
  <si>
    <t>m</t>
  </si>
  <si>
    <t>unid.</t>
  </si>
  <si>
    <t>7.2</t>
  </si>
  <si>
    <t>PAVIMENTAÇÃO (material e mão de obra)</t>
  </si>
  <si>
    <t>ALVENARIA (material e mão de obra)</t>
  </si>
  <si>
    <t>REVESTIMENTO (material e mão de obra)</t>
  </si>
  <si>
    <t>PINTURA (material e mão de obra)</t>
  </si>
  <si>
    <t>COBERTURA (material e mão de obra)</t>
  </si>
  <si>
    <t>5.3</t>
  </si>
  <si>
    <t>Material</t>
  </si>
  <si>
    <t>Vergas e contravergas em concreto armado</t>
  </si>
  <si>
    <t>INSTALAÇÃO ELÉTRICA/HIDROSSANITÁRIAS</t>
  </si>
  <si>
    <t xml:space="preserve">tubo pvc 50mm esgoto </t>
  </si>
  <si>
    <t>Caixa de inspeção</t>
  </si>
  <si>
    <t>Fossa Séptica</t>
  </si>
  <si>
    <t xml:space="preserve">Sumidouro </t>
  </si>
  <si>
    <t>Fio 2.5mm²</t>
  </si>
  <si>
    <t>Disjuntor Monopolar 10A</t>
  </si>
  <si>
    <t>9.0</t>
  </si>
  <si>
    <t>9.1</t>
  </si>
  <si>
    <t>9.2</t>
  </si>
  <si>
    <t>9.3</t>
  </si>
  <si>
    <t>ESQUADRIAS (incluso instalação e pintura)</t>
  </si>
  <si>
    <t>FUNDAÇÃO E SUPRAESTRUTURA (material e mão de obra)</t>
  </si>
  <si>
    <t>Emboço interno  (1:2:8)</t>
  </si>
  <si>
    <t>Fio 6mm²</t>
  </si>
  <si>
    <t>Ponto de tomada simples (2p + T)</t>
  </si>
  <si>
    <t>Interruptor simples 1 tecla</t>
  </si>
  <si>
    <t xml:space="preserve">Pintura em selador acrilico 01 demão interno externo </t>
  </si>
  <si>
    <t>Eletroduto PVC flexível 3/4"</t>
  </si>
  <si>
    <t>haste de Aterramento da rede c: 3m  D:5/8"</t>
  </si>
  <si>
    <t>Disjuntor Monopolar 40A</t>
  </si>
  <si>
    <t xml:space="preserve">tubo pvc 40mm esgoto </t>
  </si>
  <si>
    <t>ralo sifonado PVC 100mm (ralo seco)</t>
  </si>
  <si>
    <t>ralo sifonado PVC 150mm</t>
  </si>
  <si>
    <t>Eletroduto PVC flexível 1"</t>
  </si>
  <si>
    <t>T pvc 25mm água fria</t>
  </si>
  <si>
    <t>joelho pvc 25mm água fria</t>
  </si>
  <si>
    <t>Interruptor simples 1 tecla com tomada</t>
  </si>
  <si>
    <t>Interruptor simples 2 tecla</t>
  </si>
  <si>
    <t>und.</t>
  </si>
  <si>
    <t xml:space="preserve">junçao Y pvc 50mm esgoto </t>
  </si>
  <si>
    <t xml:space="preserve">joelho pvc 50mm esgoto </t>
  </si>
  <si>
    <t xml:space="preserve">junçao T pvc 50mm esgoto </t>
  </si>
  <si>
    <t xml:space="preserve">joelho pvc 40mm esgoto </t>
  </si>
  <si>
    <t>Caixa de gordura</t>
  </si>
  <si>
    <t xml:space="preserve">código sinapi </t>
  </si>
  <si>
    <t>Total M.O+Mat.</t>
  </si>
  <si>
    <t>74106/001</t>
  </si>
  <si>
    <t xml:space="preserve">impermeabilização da viga baldrame (2 demão em sentidos opostos) </t>
  </si>
  <si>
    <t>74138/002</t>
  </si>
  <si>
    <t>Sapatas isoladas em concreto armado usinado bombeado e adensado (fck 20Mpa)</t>
  </si>
  <si>
    <t>Pilares concreto armado usinado bombeado e adensado (fck 20Mpa)</t>
  </si>
  <si>
    <t>73940/001</t>
  </si>
  <si>
    <t>73860/008</t>
  </si>
  <si>
    <t>73860/010</t>
  </si>
  <si>
    <t>74130/001</t>
  </si>
  <si>
    <t>74130/002</t>
  </si>
  <si>
    <t>75051/002</t>
  </si>
  <si>
    <t>74165/001</t>
  </si>
  <si>
    <t>74165/002</t>
  </si>
  <si>
    <t>74165/004</t>
  </si>
  <si>
    <t>74164/004</t>
  </si>
  <si>
    <t>(composição eng.)</t>
  </si>
  <si>
    <t>73892/001</t>
  </si>
  <si>
    <t>(adotado joelho 40)</t>
  </si>
  <si>
    <t>(composição eng)</t>
  </si>
  <si>
    <t>(entrepostos de ovo)</t>
  </si>
  <si>
    <t>73931/001</t>
  </si>
  <si>
    <t>(insumo) 11063</t>
  </si>
  <si>
    <t>(ovo)</t>
  </si>
  <si>
    <t>73990/001</t>
  </si>
  <si>
    <t xml:space="preserve">unitário </t>
  </si>
  <si>
    <t>total do serviço</t>
  </si>
  <si>
    <t>Chapisco externo (1:3)</t>
  </si>
  <si>
    <t>5.2</t>
  </si>
  <si>
    <t>Formas para infraestrutura e supraestrutura</t>
  </si>
  <si>
    <t>unid</t>
  </si>
  <si>
    <t>LAVATÓRIO LOUÇA BRANCA COM COLUNA, 45 X 55CM OU EQUIVALENTE, fornecimento e instalação</t>
  </si>
  <si>
    <t>Revestimento cerâmico de paredes cozinha e lavanderia até o teto</t>
  </si>
  <si>
    <t>7.4</t>
  </si>
  <si>
    <t>9.4</t>
  </si>
  <si>
    <t>9.5</t>
  </si>
  <si>
    <t>9.6</t>
  </si>
  <si>
    <t>10.0</t>
  </si>
  <si>
    <t>10.1</t>
  </si>
  <si>
    <t>10.2</t>
  </si>
  <si>
    <t>10.3</t>
  </si>
  <si>
    <t>Sapata corrida concreto ciclopico sob todas as paredes 50x40</t>
  </si>
  <si>
    <t>Viga amarração superior conc armado 15x40 usinado bombeado e adensado (fck 20Mpa)</t>
  </si>
  <si>
    <t>Pintura em esmalte brilho 02 demãos em esquadrias de ferro (porta coz x 2 e lav externa)</t>
  </si>
  <si>
    <t>Estrutura de madeira para forro de PVC (com beiral)</t>
  </si>
  <si>
    <t>colocação e material Forro PVC 8mm (com beiral)</t>
  </si>
  <si>
    <t>Janela banheiro  (80 x 60 cm)</t>
  </si>
  <si>
    <t>Piso ceramico PEI-IV antiderrapante , assentado com argamassa e rejuntado (internamente)</t>
  </si>
  <si>
    <t xml:space="preserve">Interruptor simples 3 teclas </t>
  </si>
  <si>
    <t>Ponto de luz no teto/ ou arandela bocal e lampada 80w (mín) completo</t>
  </si>
  <si>
    <t>Quadro de disjuntores para 9 unidades</t>
  </si>
  <si>
    <t>73860/011</t>
  </si>
  <si>
    <t>Fio 10mm²</t>
  </si>
  <si>
    <t>Disjuntor Monopolar 15A</t>
  </si>
  <si>
    <t>Disjuntor Monopolar 50A</t>
  </si>
  <si>
    <t>Disjuntor Diferencial RESIDUAL BIPOLAR (DR) 50A</t>
  </si>
  <si>
    <t>INTERNET</t>
  </si>
  <si>
    <t xml:space="preserve">torneira para pia jardim  e tanque </t>
  </si>
  <si>
    <t xml:space="preserve">joelho pvc 100mm esgoto </t>
  </si>
  <si>
    <t xml:space="preserve">45° pvc 50mm esgoto </t>
  </si>
  <si>
    <t>BACIA SANITARIA (VASO) COM CAIXA ACOPLADA, DE LOUCA BRANCA</t>
  </si>
  <si>
    <t>10.4</t>
  </si>
  <si>
    <t>net</t>
  </si>
  <si>
    <t>aumentado da marcia</t>
  </si>
  <si>
    <t>74072/003</t>
  </si>
  <si>
    <t>CORRIMAO EM TUBO ACO GALVANIZADO 1 1/2" COM BRACADEIRA</t>
  </si>
  <si>
    <t xml:space="preserve">extintor de incêndia pó quimico 4kg com duas placas de sinalização </t>
  </si>
  <si>
    <t>Luminária compacta de emergência com iluminação em LEDs. (bloco autonomo)</t>
  </si>
  <si>
    <t>placa de saída Fotoluminescente, pvc, 0,8mm,  30x15cm</t>
  </si>
  <si>
    <t>luz de vigília com lampada de 40w embutida, (sobre a porta)</t>
  </si>
  <si>
    <t xml:space="preserve">Piso tátil de alerta  em placas de pvc colavel 25x25 de acordo com a nbr 9050 amarelo INTERNO </t>
  </si>
  <si>
    <t>Piso tátil de alerta  em placas de borracha espessura 11mm aplicado com argamassa de acordo com a nbr 9050 amarelo 25x50cm EXTERNO</t>
  </si>
  <si>
    <t>73984/002 (TRANSFORMADO)</t>
  </si>
  <si>
    <t>MEDIA SINAPI</t>
  </si>
  <si>
    <t xml:space="preserve">JANELA DE CORRER EM CHAPA DE ACO DOBRADA 4 folhas ,(1,50 x 1,40 cm) </t>
  </si>
  <si>
    <t>Porta de chapa de aço dobrada (saídas da lavanderia e duas da cozinha)</t>
  </si>
  <si>
    <t>Porta vidro  temperado 10mm duas folhas completa com mola para fechamento (1,50 x 2,10 cm)</t>
  </si>
  <si>
    <t>73838/001</t>
  </si>
  <si>
    <t>Alvenaria tijolos furados com argamassa (9x14x25) (assentamento tijolos deitados)</t>
  </si>
  <si>
    <t>Pintura em latex acrílico premium 02 demãos sobre paredes interno externo</t>
  </si>
  <si>
    <t xml:space="preserve">telhado em telha de concreto ondulada </t>
  </si>
  <si>
    <t>CALHA EM CHAPA DE ACO GALVANIZADO (15x12x12cm)</t>
  </si>
  <si>
    <t>1.0</t>
  </si>
  <si>
    <t>1.1</t>
  </si>
  <si>
    <t>2.2</t>
  </si>
  <si>
    <t>2.3</t>
  </si>
  <si>
    <t>2.4</t>
  </si>
  <si>
    <t>2.5</t>
  </si>
  <si>
    <t>2.6</t>
  </si>
  <si>
    <t>2.7</t>
  </si>
  <si>
    <t>2.8</t>
  </si>
  <si>
    <t>4.3</t>
  </si>
  <si>
    <t>4.4</t>
  </si>
  <si>
    <t>4.5</t>
  </si>
  <si>
    <t>6.4</t>
  </si>
  <si>
    <t>6.5</t>
  </si>
  <si>
    <t>7.3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</si>
  <si>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</si>
  <si>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</si>
  <si>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</si>
  <si>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</si>
  <si>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</si>
  <si>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</si>
  <si>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</si>
  <si>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</si>
  <si>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</si>
  <si>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</si>
  <si>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</si>
  <si>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</si>
  <si>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</si>
  <si>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</si>
  <si>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</si>
  <si>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</si>
  <si>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</si>
  <si>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</si>
  <si>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</si>
  <si>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</si>
  <si>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</si>
  <si>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</si>
  <si>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</si>
  <si>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</si>
  <si>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</si>
  <si>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</si>
  <si>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</si>
  <si>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</si>
  <si>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</si>
  <si>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</si>
  <si>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8.35</t>
  </si>
  <si>
    <t>8.36</t>
  </si>
  <si>
    <t>8.37</t>
  </si>
  <si>
    <t>8.38</t>
  </si>
  <si>
    <t>8.39</t>
  </si>
  <si>
    <t>8.40</t>
  </si>
  <si>
    <t>Viga Baldrame em concreto armado usinado bombeado e adensado (fck 20Mpa) (14x35)</t>
  </si>
  <si>
    <t>Chapisco interno  aplicado com colher (1:3 cimento e areia grossa)</t>
  </si>
  <si>
    <t xml:space="preserve">Janela em chapa de aço dobrada (2,00 x 1,4m) tipo veneziana com grade quatro folhas com divisão horizontal e vidro </t>
  </si>
  <si>
    <t>estrutura de madeira para telha de concreto (tesouras) (espaçamento 1,0m)</t>
  </si>
  <si>
    <t>Piso ceramico antiderrapante lajota de concreto, assentado com argamassa e rejuntado externamente espessura 3,5 cm</t>
  </si>
  <si>
    <t>PPCI (material e mão de obra) e COMPLEMENTOS</t>
  </si>
  <si>
    <t>LOCAL: RUA SEBALDO STEIN - LOT. PELEGRINI</t>
  </si>
  <si>
    <t>EMPREENDIMENTO: CONSTRUÇÃO CASA LAR</t>
  </si>
  <si>
    <t>Lastro de brita espessura 5cm (em baixo das sapatas, vigas e pisos de concreto interno e externo)</t>
  </si>
  <si>
    <t>Contrapiso em concreto Simples espessura 7cm 20Mpa inclusive calçadas</t>
  </si>
  <si>
    <t>armação da estrutura, rampa para veiculos e garagem (material mão de obra)</t>
  </si>
  <si>
    <t>Emboço externo incluso horta e jardim (1:2:8)</t>
  </si>
  <si>
    <t>8.41</t>
  </si>
  <si>
    <t>sensor de presença</t>
  </si>
  <si>
    <t>chute</t>
  </si>
  <si>
    <t>Vlr. MATER. UNIT-R$</t>
  </si>
  <si>
    <t>Vlr. M. OBRA UNIT-R$</t>
  </si>
  <si>
    <t>Vlr. TOTAL do ITEM- R$</t>
  </si>
  <si>
    <t>Vlr. TOTAL- Mater- R$ c/BDI</t>
  </si>
  <si>
    <t>Vlr. TOTAL- M. Obra- R$, c/BDI</t>
  </si>
  <si>
    <t>Vlr. TOTAL GRUPO</t>
  </si>
  <si>
    <t>&gt;&gt;  TOTAL  GERAL -  R$: ...</t>
  </si>
  <si>
    <t>B. D. I</t>
  </si>
  <si>
    <t>]</t>
  </si>
  <si>
    <t>Razão Social     e   CNPJ....</t>
  </si>
  <si>
    <t>Endereço  Completo (Rua, Cidade, Fone, Email)..</t>
  </si>
  <si>
    <t>Local  e  Data..</t>
  </si>
  <si>
    <t>Assinat.  Resp´. Legal da  Empresa...</t>
  </si>
  <si>
    <t>&gt;&gt;Carimbo  da  Empresa  &lt;&lt;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</si>
</sst>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_(* #,##0.00_);_(* \(#,##0.00\);_(* &quot;-&quot;??_);_(@_)"/>
  </numFmts>
  <fonts count="2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b/>
      <sz val="10"/>
      <color rgb="FFFF0000"/>
      <name val="Calibri"/>
      <family val="2"/>
    </font>
    <font>
      <sz val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8"/>
      <name val="Calibri"/>
      <family val="2"/>
    </font>
    <font>
      <b/>
      <sz val="10"/>
      <color rgb="FFC00000"/>
      <name val="Arial"/>
      <family val="2"/>
    </font>
    <font>
      <sz val="10"/>
      <color rgb="FFC00000"/>
      <name val="Arial"/>
      <family val="2"/>
    </font>
    <font>
      <b/>
      <sz val="11"/>
      <color rgb="FFC00000"/>
      <name val="Arial"/>
      <family val="2"/>
    </font>
    <font>
      <b/>
      <sz val="12"/>
      <name val="Agency FB"/>
      <family val="2"/>
    </font>
    <font>
      <b/>
      <sz val="12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u/>
      <sz val="10"/>
      <color rgb="FFC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71">
    <xf numFmtId="0" fontId="0" fillId="0" borderId="0" xfId="0"/>
    <xf numFmtId="0" fontId="6" fillId="0" borderId="0" xfId="0" applyFont="1"/>
    <xf numFmtId="0" fontId="5" fillId="0" borderId="1" xfId="0" applyFont="1" applyFill="1" applyBorder="1"/>
    <xf numFmtId="0" fontId="5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Fill="1"/>
    <xf numFmtId="0" fontId="5" fillId="0" borderId="10" xfId="0" applyFont="1" applyFill="1" applyBorder="1"/>
    <xf numFmtId="0" fontId="7" fillId="0" borderId="10" xfId="0" applyFont="1" applyFill="1" applyBorder="1" applyAlignment="1">
      <alignment horizontal="center"/>
    </xf>
    <xf numFmtId="0" fontId="6" fillId="0" borderId="3" xfId="0" applyFont="1" applyBorder="1"/>
    <xf numFmtId="0" fontId="8" fillId="0" borderId="3" xfId="0" applyFont="1" applyBorder="1" applyAlignment="1">
      <alignment horizontal="center"/>
    </xf>
    <xf numFmtId="0" fontId="5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0" fillId="0" borderId="1" xfId="0" applyFont="1" applyBorder="1"/>
    <xf numFmtId="0" fontId="4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13" fillId="0" borderId="0" xfId="0" applyFont="1"/>
    <xf numFmtId="0" fontId="6" fillId="2" borderId="2" xfId="0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4" fillId="0" borderId="0" xfId="0" applyFont="1"/>
    <xf numFmtId="0" fontId="4" fillId="2" borderId="0" xfId="0" applyFont="1" applyFill="1"/>
    <xf numFmtId="0" fontId="6" fillId="2" borderId="0" xfId="0" applyFont="1" applyFill="1"/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2" borderId="1" xfId="0" applyFont="1" applyFill="1" applyBorder="1" applyAlignment="1"/>
    <xf numFmtId="0" fontId="8" fillId="2" borderId="6" xfId="0" applyFont="1" applyFill="1" applyBorder="1" applyAlignment="1"/>
    <xf numFmtId="0" fontId="8" fillId="2" borderId="1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9" fillId="2" borderId="4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0" xfId="0" applyFont="1" applyFill="1"/>
    <xf numFmtId="0" fontId="4" fillId="2" borderId="9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left"/>
    </xf>
    <xf numFmtId="0" fontId="9" fillId="2" borderId="9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8" fillId="0" borderId="0" xfId="0" applyFont="1"/>
    <xf numFmtId="0" fontId="16" fillId="0" borderId="0" xfId="0" applyFont="1" applyFill="1" applyBorder="1"/>
    <xf numFmtId="0" fontId="16" fillId="0" borderId="10" xfId="0" applyFont="1" applyFill="1" applyBorder="1"/>
    <xf numFmtId="0" fontId="17" fillId="0" borderId="3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2" fontId="18" fillId="2" borderId="1" xfId="0" applyNumberFormat="1" applyFont="1" applyFill="1" applyBorder="1" applyAlignment="1">
      <alignment horizontal="center"/>
    </xf>
    <xf numFmtId="2" fontId="18" fillId="2" borderId="1" xfId="2" applyNumberFormat="1" applyFont="1" applyFill="1" applyBorder="1" applyAlignment="1">
      <alignment horizontal="center"/>
    </xf>
    <xf numFmtId="2" fontId="18" fillId="0" borderId="1" xfId="2" applyNumberFormat="1" applyFont="1" applyBorder="1" applyAlignment="1">
      <alignment horizontal="center"/>
    </xf>
    <xf numFmtId="2" fontId="18" fillId="2" borderId="2" xfId="2" applyNumberFormat="1" applyFont="1" applyFill="1" applyBorder="1" applyAlignment="1">
      <alignment horizontal="center"/>
    </xf>
    <xf numFmtId="2" fontId="18" fillId="0" borderId="1" xfId="2" applyNumberFormat="1" applyFont="1" applyFill="1" applyBorder="1" applyAlignment="1">
      <alignment horizontal="center"/>
    </xf>
    <xf numFmtId="2" fontId="18" fillId="2" borderId="1" xfId="2" applyNumberFormat="1" applyFont="1" applyFill="1" applyBorder="1" applyAlignment="1">
      <alignment horizontal="center" vertical="center"/>
    </xf>
    <xf numFmtId="2" fontId="18" fillId="0" borderId="1" xfId="2" applyNumberFormat="1" applyFont="1" applyFill="1" applyBorder="1" applyAlignment="1">
      <alignment horizontal="center" vertical="center"/>
    </xf>
    <xf numFmtId="2" fontId="18" fillId="2" borderId="6" xfId="2" applyNumberFormat="1" applyFont="1" applyFill="1" applyBorder="1" applyAlignment="1">
      <alignment horizontal="center" vertical="center"/>
    </xf>
    <xf numFmtId="2" fontId="18" fillId="2" borderId="9" xfId="2" applyNumberFormat="1" applyFont="1" applyFill="1" applyBorder="1" applyAlignment="1">
      <alignment horizontal="center" vertical="center"/>
    </xf>
    <xf numFmtId="0" fontId="17" fillId="0" borderId="0" xfId="0" applyFont="1"/>
    <xf numFmtId="4" fontId="8" fillId="0" borderId="9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right"/>
    </xf>
    <xf numFmtId="4" fontId="5" fillId="0" borderId="10" xfId="0" applyNumberFormat="1" applyFont="1" applyFill="1" applyBorder="1" applyAlignment="1">
      <alignment horizontal="right"/>
    </xf>
    <xf numFmtId="4" fontId="5" fillId="0" borderId="11" xfId="0" applyNumberFormat="1" applyFont="1" applyFill="1" applyBorder="1" applyAlignment="1">
      <alignment horizontal="right"/>
    </xf>
    <xf numFmtId="4" fontId="6" fillId="0" borderId="3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9" fillId="2" borderId="1" xfId="3" applyNumberFormat="1" applyFont="1" applyFill="1" applyBorder="1" applyAlignment="1">
      <alignment horizontal="right"/>
    </xf>
    <xf numFmtId="4" fontId="4" fillId="2" borderId="1" xfId="3" applyNumberFormat="1" applyFont="1" applyFill="1" applyBorder="1" applyAlignment="1">
      <alignment horizontal="right"/>
    </xf>
    <xf numFmtId="4" fontId="6" fillId="0" borderId="1" xfId="3" applyNumberFormat="1" applyFont="1" applyBorder="1" applyAlignment="1">
      <alignment horizontal="right"/>
    </xf>
    <xf numFmtId="4" fontId="6" fillId="0" borderId="5" xfId="3" applyNumberFormat="1" applyFont="1" applyBorder="1" applyAlignment="1">
      <alignment horizontal="right"/>
    </xf>
    <xf numFmtId="4" fontId="4" fillId="0" borderId="1" xfId="3" applyNumberFormat="1" applyFont="1" applyBorder="1" applyAlignment="1">
      <alignment horizontal="right"/>
    </xf>
    <xf numFmtId="4" fontId="4" fillId="2" borderId="2" xfId="3" applyNumberFormat="1" applyFont="1" applyFill="1" applyBorder="1" applyAlignment="1">
      <alignment horizontal="right"/>
    </xf>
    <xf numFmtId="4" fontId="6" fillId="0" borderId="2" xfId="3" applyNumberFormat="1" applyFont="1" applyBorder="1" applyAlignment="1">
      <alignment horizontal="right"/>
    </xf>
    <xf numFmtId="4" fontId="6" fillId="0" borderId="1" xfId="3" applyNumberFormat="1" applyFont="1" applyFill="1" applyBorder="1" applyAlignment="1">
      <alignment horizontal="right"/>
    </xf>
    <xf numFmtId="4" fontId="6" fillId="0" borderId="5" xfId="3" applyNumberFormat="1" applyFont="1" applyFill="1" applyBorder="1" applyAlignment="1">
      <alignment horizontal="right"/>
    </xf>
    <xf numFmtId="4" fontId="4" fillId="0" borderId="4" xfId="3" applyNumberFormat="1" applyFont="1" applyBorder="1" applyAlignment="1">
      <alignment horizontal="right"/>
    </xf>
    <xf numFmtId="4" fontId="4" fillId="0" borderId="1" xfId="3" applyNumberFormat="1" applyFont="1" applyFill="1" applyBorder="1" applyAlignment="1">
      <alignment horizontal="right"/>
    </xf>
    <xf numFmtId="4" fontId="6" fillId="2" borderId="6" xfId="0" applyNumberFormat="1" applyFont="1" applyFill="1" applyBorder="1" applyAlignment="1">
      <alignment horizontal="right"/>
    </xf>
    <xf numFmtId="4" fontId="6" fillId="0" borderId="3" xfId="3" applyNumberFormat="1" applyFont="1" applyBorder="1" applyAlignment="1">
      <alignment horizontal="right"/>
    </xf>
    <xf numFmtId="4" fontId="4" fillId="0" borderId="2" xfId="3" applyNumberFormat="1" applyFont="1" applyBorder="1" applyAlignment="1">
      <alignment horizontal="right"/>
    </xf>
    <xf numFmtId="4" fontId="4" fillId="0" borderId="2" xfId="3" applyNumberFormat="1" applyFont="1" applyFill="1" applyBorder="1" applyAlignment="1">
      <alignment horizontal="right"/>
    </xf>
    <xf numFmtId="4" fontId="4" fillId="2" borderId="7" xfId="3" applyNumberFormat="1" applyFont="1" applyFill="1" applyBorder="1" applyAlignment="1">
      <alignment horizontal="right"/>
    </xf>
    <xf numFmtId="4" fontId="6" fillId="2" borderId="0" xfId="0" applyNumberFormat="1" applyFont="1" applyFill="1" applyBorder="1" applyAlignment="1">
      <alignment horizontal="right"/>
    </xf>
    <xf numFmtId="4" fontId="6" fillId="0" borderId="0" xfId="0" applyNumberFormat="1" applyFont="1" applyBorder="1" applyAlignment="1">
      <alignment horizontal="right"/>
    </xf>
    <xf numFmtId="4" fontId="6" fillId="0" borderId="0" xfId="0" applyNumberFormat="1" applyFont="1" applyAlignment="1">
      <alignment horizontal="right"/>
    </xf>
    <xf numFmtId="4" fontId="8" fillId="0" borderId="5" xfId="0" applyNumberFormat="1" applyFont="1" applyBorder="1" applyAlignment="1">
      <alignment horizontal="right"/>
    </xf>
    <xf numFmtId="4" fontId="8" fillId="0" borderId="6" xfId="0" applyNumberFormat="1" applyFont="1" applyBorder="1" applyAlignment="1">
      <alignment horizontal="right"/>
    </xf>
    <xf numFmtId="0" fontId="10" fillId="0" borderId="1" xfId="0" applyFont="1" applyBorder="1" applyAlignment="1"/>
    <xf numFmtId="0" fontId="12" fillId="0" borderId="1" xfId="0" applyFont="1" applyBorder="1" applyAlignment="1"/>
    <xf numFmtId="0" fontId="6" fillId="2" borderId="1" xfId="0" applyFont="1" applyFill="1" applyBorder="1" applyAlignment="1"/>
    <xf numFmtId="0" fontId="6" fillId="0" borderId="1" xfId="0" applyFont="1" applyBorder="1" applyAlignment="1"/>
    <xf numFmtId="0" fontId="11" fillId="0" borderId="1" xfId="0" applyFont="1" applyBorder="1" applyAlignment="1"/>
    <xf numFmtId="0" fontId="8" fillId="2" borderId="0" xfId="0" applyFont="1" applyFill="1" applyBorder="1" applyAlignment="1"/>
    <xf numFmtId="0" fontId="6" fillId="2" borderId="0" xfId="0" applyFont="1" applyFill="1" applyBorder="1" applyAlignment="1"/>
    <xf numFmtId="0" fontId="4" fillId="2" borderId="2" xfId="0" applyFont="1" applyFill="1" applyBorder="1" applyAlignment="1"/>
    <xf numFmtId="0" fontId="6" fillId="2" borderId="2" xfId="0" applyFont="1" applyFill="1" applyBorder="1" applyAlignment="1"/>
    <xf numFmtId="0" fontId="5" fillId="0" borderId="1" xfId="0" applyFont="1" applyBorder="1" applyAlignment="1"/>
    <xf numFmtId="0" fontId="4" fillId="2" borderId="1" xfId="0" applyFont="1" applyFill="1" applyBorder="1" applyAlignment="1"/>
    <xf numFmtId="0" fontId="9" fillId="2" borderId="1" xfId="0" applyFont="1" applyFill="1" applyBorder="1" applyAlignment="1"/>
    <xf numFmtId="0" fontId="4" fillId="0" borderId="1" xfId="0" applyFont="1" applyFill="1" applyBorder="1" applyAlignment="1"/>
    <xf numFmtId="0" fontId="8" fillId="0" borderId="1" xfId="0" applyFont="1" applyFill="1" applyBorder="1" applyAlignment="1"/>
    <xf numFmtId="4" fontId="20" fillId="0" borderId="0" xfId="0" applyNumberFormat="1" applyFont="1" applyFill="1" applyBorder="1" applyAlignment="1">
      <alignment horizontal="right"/>
    </xf>
    <xf numFmtId="4" fontId="20" fillId="0" borderId="10" xfId="0" applyNumberFormat="1" applyFont="1" applyFill="1" applyBorder="1" applyAlignment="1">
      <alignment horizontal="right"/>
    </xf>
    <xf numFmtId="4" fontId="20" fillId="2" borderId="1" xfId="3" applyNumberFormat="1" applyFont="1" applyFill="1" applyBorder="1" applyAlignment="1">
      <alignment horizontal="right"/>
    </xf>
    <xf numFmtId="4" fontId="21" fillId="0" borderId="0" xfId="0" applyNumberFormat="1" applyFont="1" applyAlignment="1">
      <alignment horizontal="right"/>
    </xf>
    <xf numFmtId="4" fontId="23" fillId="2" borderId="1" xfId="3" applyNumberFormat="1" applyFont="1" applyFill="1" applyBorder="1" applyAlignment="1">
      <alignment horizontal="right"/>
    </xf>
    <xf numFmtId="9" fontId="19" fillId="0" borderId="1" xfId="0" applyNumberFormat="1" applyFont="1" applyFill="1" applyBorder="1" applyAlignment="1">
      <alignment horizontal="center"/>
    </xf>
    <xf numFmtId="4" fontId="20" fillId="2" borderId="2" xfId="3" applyNumberFormat="1" applyFont="1" applyFill="1" applyBorder="1" applyAlignment="1">
      <alignment horizontal="right"/>
    </xf>
    <xf numFmtId="4" fontId="9" fillId="0" borderId="0" xfId="0" applyNumberFormat="1" applyFont="1" applyBorder="1" applyAlignment="1">
      <alignment horizontal="right"/>
    </xf>
    <xf numFmtId="4" fontId="20" fillId="0" borderId="0" xfId="0" applyNumberFormat="1" applyFont="1" applyBorder="1" applyAlignment="1">
      <alignment horizontal="right"/>
    </xf>
    <xf numFmtId="4" fontId="8" fillId="0" borderId="8" xfId="0" applyNumberFormat="1" applyFont="1" applyBorder="1" applyAlignment="1">
      <alignment horizontal="right"/>
    </xf>
    <xf numFmtId="4" fontId="8" fillId="3" borderId="13" xfId="0" applyNumberFormat="1" applyFont="1" applyFill="1" applyBorder="1" applyAlignment="1">
      <alignment horizontal="right"/>
    </xf>
    <xf numFmtId="4" fontId="9" fillId="2" borderId="17" xfId="3" applyNumberFormat="1" applyFont="1" applyFill="1" applyBorder="1" applyAlignment="1">
      <alignment horizontal="right"/>
    </xf>
    <xf numFmtId="4" fontId="24" fillId="4" borderId="12" xfId="3" applyNumberFormat="1" applyFont="1" applyFill="1" applyBorder="1" applyAlignment="1">
      <alignment horizontal="right"/>
    </xf>
    <xf numFmtId="4" fontId="25" fillId="2" borderId="1" xfId="3" applyNumberFormat="1" applyFont="1" applyFill="1" applyBorder="1" applyAlignment="1">
      <alignment horizontal="right"/>
    </xf>
    <xf numFmtId="4" fontId="9" fillId="0" borderId="1" xfId="3" applyNumberFormat="1" applyFont="1" applyFill="1" applyBorder="1" applyAlignment="1">
      <alignment horizontal="right"/>
    </xf>
    <xf numFmtId="0" fontId="8" fillId="5" borderId="1" xfId="0" applyFont="1" applyFill="1" applyBorder="1"/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17" fillId="5" borderId="1" xfId="0" applyFont="1" applyFill="1" applyBorder="1" applyAlignment="1">
      <alignment horizontal="center"/>
    </xf>
    <xf numFmtId="4" fontId="8" fillId="5" borderId="1" xfId="0" applyNumberFormat="1" applyFont="1" applyFill="1" applyBorder="1" applyAlignment="1">
      <alignment horizontal="right"/>
    </xf>
    <xf numFmtId="4" fontId="8" fillId="5" borderId="1" xfId="2" applyNumberFormat="1" applyFont="1" applyFill="1" applyBorder="1" applyAlignment="1">
      <alignment horizontal="right"/>
    </xf>
    <xf numFmtId="4" fontId="20" fillId="5" borderId="1" xfId="2" applyNumberFormat="1" applyFont="1" applyFill="1" applyBorder="1" applyAlignment="1">
      <alignment horizontal="right"/>
    </xf>
    <xf numFmtId="0" fontId="8" fillId="5" borderId="1" xfId="0" applyFont="1" applyFill="1" applyBorder="1" applyAlignment="1"/>
    <xf numFmtId="164" fontId="17" fillId="5" borderId="1" xfId="2" applyFont="1" applyFill="1" applyBorder="1" applyAlignment="1">
      <alignment horizontal="center"/>
    </xf>
    <xf numFmtId="4" fontId="6" fillId="5" borderId="1" xfId="2" applyNumberFormat="1" applyFont="1" applyFill="1" applyBorder="1" applyAlignment="1">
      <alignment horizontal="right"/>
    </xf>
    <xf numFmtId="4" fontId="20" fillId="5" borderId="1" xfId="3" applyNumberFormat="1" applyFont="1" applyFill="1" applyBorder="1" applyAlignment="1">
      <alignment horizontal="right"/>
    </xf>
    <xf numFmtId="4" fontId="23" fillId="5" borderId="1" xfId="3" applyNumberFormat="1" applyFont="1" applyFill="1" applyBorder="1" applyAlignment="1">
      <alignment horizontal="right"/>
    </xf>
    <xf numFmtId="4" fontId="9" fillId="5" borderId="1" xfId="2" applyNumberFormat="1" applyFont="1" applyFill="1" applyBorder="1" applyAlignment="1">
      <alignment horizontal="right"/>
    </xf>
    <xf numFmtId="0" fontId="10" fillId="0" borderId="1" xfId="0" applyFont="1" applyBorder="1" applyAlignment="1">
      <alignment wrapText="1"/>
    </xf>
    <xf numFmtId="0" fontId="4" fillId="0" borderId="1" xfId="1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0" xfId="0" applyFont="1" applyAlignment="1">
      <alignment wrapText="1"/>
    </xf>
    <xf numFmtId="4" fontId="20" fillId="0" borderId="2" xfId="0" applyNumberFormat="1" applyFont="1" applyBorder="1" applyAlignment="1">
      <alignment horizontal="center" wrapText="1"/>
    </xf>
    <xf numFmtId="0" fontId="22" fillId="0" borderId="3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 wrapText="1"/>
    </xf>
    <xf numFmtId="4" fontId="20" fillId="4" borderId="14" xfId="0" applyNumberFormat="1" applyFont="1" applyFill="1" applyBorder="1" applyAlignment="1">
      <alignment horizontal="right" wrapText="1"/>
    </xf>
    <xf numFmtId="0" fontId="0" fillId="4" borderId="15" xfId="0" applyFill="1" applyBorder="1" applyAlignment="1">
      <alignment horizontal="right" wrapText="1"/>
    </xf>
    <xf numFmtId="0" fontId="0" fillId="4" borderId="16" xfId="0" applyFill="1" applyBorder="1" applyAlignment="1">
      <alignment horizontal="right" wrapText="1"/>
    </xf>
    <xf numFmtId="4" fontId="4" fillId="2" borderId="6" xfId="3" applyNumberFormat="1" applyFont="1" applyFill="1" applyBorder="1" applyAlignment="1">
      <alignment horizontal="right"/>
    </xf>
    <xf numFmtId="4" fontId="4" fillId="2" borderId="4" xfId="3" applyNumberFormat="1" applyFont="1" applyFill="1" applyBorder="1" applyAlignment="1">
      <alignment horizontal="right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6" fillId="0" borderId="18" xfId="0" applyFont="1" applyBorder="1" applyAlignment="1">
      <alignment wrapText="1"/>
    </xf>
    <xf numFmtId="0" fontId="0" fillId="0" borderId="18" xfId="0" applyBorder="1" applyAlignment="1">
      <alignment wrapText="1"/>
    </xf>
    <xf numFmtId="0" fontId="26" fillId="0" borderId="0" xfId="0" applyFont="1"/>
    <xf numFmtId="0" fontId="26" fillId="0" borderId="18" xfId="0" applyFont="1" applyBorder="1" applyAlignment="1">
      <alignment wrapText="1"/>
    </xf>
    <xf numFmtId="0" fontId="27" fillId="0" borderId="0" xfId="0" applyFont="1"/>
    <xf numFmtId="0" fontId="7" fillId="0" borderId="19" xfId="0" applyFont="1" applyBorder="1" applyAlignment="1">
      <alignment horizontal="center"/>
    </xf>
    <xf numFmtId="0" fontId="6" fillId="0" borderId="18" xfId="0" applyFont="1" applyBorder="1"/>
    <xf numFmtId="0" fontId="8" fillId="0" borderId="0" xfId="0" applyFont="1" applyAlignment="1">
      <alignment horizontal="left"/>
    </xf>
    <xf numFmtId="4" fontId="28" fillId="0" borderId="0" xfId="0" applyNumberFormat="1" applyFont="1" applyAlignment="1">
      <alignment horizontal="left"/>
    </xf>
  </cellXfs>
  <cellStyles count="4">
    <cellStyle name="Moeda" xfId="3" builtinId="4"/>
    <cellStyle name="Normal" xfId="0" builtinId="0"/>
    <cellStyle name="Normal 2" xfId="1"/>
    <cellStyle name="Separador de milhares" xfId="2" builtinId="3"/>
  </cellStyles>
  <dxfs count="0"/>
  <tableStyles count="0" defaultTableStyle="TableStyleMedium9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7"/>
  <sheetViews>
    <sheetView tabSelected="1" view="pageLayout" topLeftCell="A97" zoomScaleNormal="90" zoomScaleSheetLayoutView="80" workbookViewId="0">
      <selection activeCell="H109" sqref="H109"/>
    </sheetView>
  </sheetViews>
  <sheetFormatPr defaultColWidth="9.109375" defaultRowHeight="14.4"/>
  <cols>
    <col min="1" max="1" width="5.33203125" style="1" customWidth="1"/>
    <col min="2" max="2" width="49.88671875" style="1" customWidth="1"/>
    <col min="3" max="3" width="7.5546875" style="1" hidden="1" customWidth="1"/>
    <col min="4" max="4" width="7.33203125" style="1" hidden="1" customWidth="1"/>
    <col min="5" max="5" width="0.33203125" style="43" hidden="1" customWidth="1"/>
    <col min="6" max="6" width="5.5546875" style="56" customWidth="1"/>
    <col min="7" max="7" width="8" style="70" customWidth="1"/>
    <col min="8" max="8" width="8.77734375" style="96" customWidth="1"/>
    <col min="9" max="9" width="9.109375" style="96" customWidth="1"/>
    <col min="10" max="10" width="11" style="96" hidden="1" customWidth="1"/>
    <col min="11" max="11" width="11.44140625" style="96" hidden="1" customWidth="1"/>
    <col min="12" max="12" width="10.44140625" style="116" customWidth="1"/>
    <col min="13" max="13" width="10.21875" style="116" customWidth="1"/>
    <col min="14" max="14" width="11" style="96" customWidth="1"/>
    <col min="15" max="15" width="11.88671875" style="96" customWidth="1"/>
    <col min="16" max="16384" width="9.109375" style="1"/>
  </cols>
  <sheetData>
    <row r="1" spans="1:15" ht="15" thickBot="1">
      <c r="A1" s="162"/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</row>
    <row r="2" spans="1:15" ht="9.6" customHeight="1" thickTop="1">
      <c r="A2" s="164" t="s">
        <v>238</v>
      </c>
    </row>
    <row r="3" spans="1:15" ht="18" customHeight="1" thickBot="1">
      <c r="A3" s="165"/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</row>
    <row r="4" spans="1:15" ht="11.4" customHeight="1" thickTop="1">
      <c r="A4" s="166" t="s">
        <v>239</v>
      </c>
    </row>
    <row r="5" spans="1:15" s="5" customFormat="1" ht="15.6">
      <c r="A5" s="2" t="s">
        <v>221</v>
      </c>
      <c r="B5" s="2"/>
      <c r="C5" s="3"/>
      <c r="D5" s="3"/>
      <c r="E5" s="4"/>
      <c r="F5" s="3"/>
      <c r="G5" s="57"/>
      <c r="H5" s="72"/>
      <c r="I5" s="72"/>
      <c r="J5" s="73"/>
      <c r="K5" s="72"/>
      <c r="L5" s="113"/>
      <c r="M5" s="113"/>
      <c r="N5" s="72" t="s">
        <v>236</v>
      </c>
      <c r="O5" s="118">
        <v>0.24</v>
      </c>
    </row>
    <row r="6" spans="1:15" s="5" customFormat="1">
      <c r="A6" s="2" t="s">
        <v>220</v>
      </c>
      <c r="B6" s="2"/>
      <c r="C6" s="6"/>
      <c r="D6" s="6"/>
      <c r="E6" s="7"/>
      <c r="F6" s="6"/>
      <c r="G6" s="58"/>
      <c r="H6" s="74"/>
      <c r="I6" s="74"/>
      <c r="J6" s="74"/>
      <c r="K6" s="74"/>
      <c r="L6" s="114"/>
      <c r="M6" s="114"/>
      <c r="N6" s="74"/>
      <c r="O6" s="75"/>
    </row>
    <row r="7" spans="1:15" ht="27.75" customHeight="1">
      <c r="A7" s="8" t="s">
        <v>0</v>
      </c>
      <c r="B7" s="8" t="s">
        <v>1</v>
      </c>
      <c r="C7" s="8"/>
      <c r="D7" s="8"/>
      <c r="E7" s="9" t="s">
        <v>80</v>
      </c>
      <c r="F7" s="9" t="s">
        <v>2</v>
      </c>
      <c r="G7" s="59" t="s">
        <v>6</v>
      </c>
      <c r="H7" s="154" t="s">
        <v>229</v>
      </c>
      <c r="I7" s="154" t="s">
        <v>230</v>
      </c>
      <c r="J7" s="76" t="s">
        <v>81</v>
      </c>
      <c r="K7" s="76" t="s">
        <v>43</v>
      </c>
      <c r="L7" s="151" t="s">
        <v>232</v>
      </c>
      <c r="M7" s="151" t="s">
        <v>233</v>
      </c>
      <c r="N7" s="154" t="s">
        <v>231</v>
      </c>
      <c r="O7" s="154" t="s">
        <v>234</v>
      </c>
    </row>
    <row r="8" spans="1:15" s="10" customFormat="1">
      <c r="B8" s="11"/>
      <c r="C8" s="11"/>
      <c r="D8" s="11"/>
      <c r="E8" s="12"/>
      <c r="F8" s="45"/>
      <c r="G8" s="60"/>
      <c r="H8" s="153"/>
      <c r="I8" s="153"/>
      <c r="J8" s="77" t="s">
        <v>106</v>
      </c>
      <c r="K8" s="77" t="s">
        <v>107</v>
      </c>
      <c r="L8" s="152"/>
      <c r="M8" s="153"/>
      <c r="N8" s="153"/>
      <c r="O8" s="153"/>
    </row>
    <row r="9" spans="1:15" s="10" customFormat="1">
      <c r="A9" s="128" t="s">
        <v>163</v>
      </c>
      <c r="B9" s="128" t="s">
        <v>23</v>
      </c>
      <c r="C9" s="128"/>
      <c r="D9" s="128"/>
      <c r="E9" s="129"/>
      <c r="F9" s="130"/>
      <c r="G9" s="131"/>
      <c r="H9" s="132"/>
      <c r="I9" s="132"/>
      <c r="J9" s="133"/>
      <c r="K9" s="133"/>
      <c r="L9" s="134"/>
      <c r="M9" s="134"/>
      <c r="N9" s="133"/>
      <c r="O9" s="133">
        <f>N10</f>
        <v>1268.0351600000001</v>
      </c>
    </row>
    <row r="10" spans="1:15" s="10" customFormat="1" ht="15.6">
      <c r="A10" s="13" t="s">
        <v>164</v>
      </c>
      <c r="B10" s="14" t="s">
        <v>24</v>
      </c>
      <c r="C10" s="15"/>
      <c r="D10" s="15"/>
      <c r="E10" s="13">
        <v>79478</v>
      </c>
      <c r="F10" s="33" t="s">
        <v>25</v>
      </c>
      <c r="G10" s="61">
        <v>34.700000000000003</v>
      </c>
      <c r="H10" s="79">
        <v>0</v>
      </c>
      <c r="I10" s="79">
        <f>J10</f>
        <v>29.47</v>
      </c>
      <c r="J10" s="79">
        <v>29.47</v>
      </c>
      <c r="K10" s="79">
        <f>H10*G10</f>
        <v>0</v>
      </c>
      <c r="L10" s="115">
        <f>G10*H10*1.24</f>
        <v>0</v>
      </c>
      <c r="M10" s="115">
        <f>G10*I10*1.24</f>
        <v>1268.0351600000001</v>
      </c>
      <c r="N10" s="117">
        <f>L10+M10</f>
        <v>1268.0351600000001</v>
      </c>
      <c r="O10" s="79"/>
    </row>
    <row r="11" spans="1:15" s="10" customFormat="1" ht="15.6">
      <c r="A11" s="135" t="s">
        <v>4</v>
      </c>
      <c r="B11" s="135" t="s">
        <v>57</v>
      </c>
      <c r="C11" s="135"/>
      <c r="D11" s="135"/>
      <c r="E11" s="129"/>
      <c r="F11" s="130"/>
      <c r="G11" s="136"/>
      <c r="H11" s="133"/>
      <c r="I11" s="133"/>
      <c r="J11" s="137"/>
      <c r="K11" s="137"/>
      <c r="L11" s="138"/>
      <c r="M11" s="138"/>
      <c r="N11" s="139"/>
      <c r="O11" s="140">
        <f>SUM(N12:N19)</f>
        <v>44006.287336000001</v>
      </c>
    </row>
    <row r="12" spans="1:15" s="10" customFormat="1" ht="27.6">
      <c r="A12" s="16" t="s">
        <v>5</v>
      </c>
      <c r="B12" s="141" t="s">
        <v>85</v>
      </c>
      <c r="C12" s="100" t="s">
        <v>26</v>
      </c>
      <c r="D12" s="101"/>
      <c r="E12" s="16" t="s">
        <v>84</v>
      </c>
      <c r="F12" s="29" t="s">
        <v>25</v>
      </c>
      <c r="G12" s="62">
        <v>1.5</v>
      </c>
      <c r="H12" s="79">
        <f t="shared" ref="H12:H18" si="0">J12*0.6</f>
        <v>219.49799999999999</v>
      </c>
      <c r="I12" s="79">
        <f>J12*0.4</f>
        <v>146.33199999999999</v>
      </c>
      <c r="J12" s="80">
        <v>365.83</v>
      </c>
      <c r="K12" s="79">
        <f>H12*G12</f>
        <v>329.24699999999996</v>
      </c>
      <c r="L12" s="115">
        <f t="shared" ref="L12:L67" si="1">G12*H12*1.24</f>
        <v>408.26627999999994</v>
      </c>
      <c r="M12" s="115">
        <f t="shared" ref="M12:M67" si="2">G12*I12*1.24</f>
        <v>272.17751999999996</v>
      </c>
      <c r="N12" s="117">
        <f t="shared" ref="N12:N67" si="3">L12+M12</f>
        <v>680.4437999999999</v>
      </c>
      <c r="O12" s="78"/>
    </row>
    <row r="13" spans="1:15" s="10" customFormat="1" ht="27.6">
      <c r="A13" s="16" t="s">
        <v>165</v>
      </c>
      <c r="B13" s="141" t="s">
        <v>214</v>
      </c>
      <c r="C13" s="100" t="s">
        <v>26</v>
      </c>
      <c r="D13" s="101"/>
      <c r="E13" s="16" t="s">
        <v>84</v>
      </c>
      <c r="F13" s="29" t="s">
        <v>25</v>
      </c>
      <c r="G13" s="62">
        <v>6.84</v>
      </c>
      <c r="H13" s="79">
        <f t="shared" si="0"/>
        <v>219.49799999999999</v>
      </c>
      <c r="I13" s="79">
        <f t="shared" ref="I13:I18" si="4">J13*0.4</f>
        <v>146.33199999999999</v>
      </c>
      <c r="J13" s="80">
        <v>365.83</v>
      </c>
      <c r="K13" s="79">
        <f t="shared" ref="K13:K19" si="5">H13*G13</f>
        <v>1501.3663199999999</v>
      </c>
      <c r="L13" s="115">
        <f t="shared" si="1"/>
        <v>1861.6942367999998</v>
      </c>
      <c r="M13" s="115">
        <f t="shared" si="2"/>
        <v>1241.1294911999998</v>
      </c>
      <c r="N13" s="117">
        <f t="shared" si="3"/>
        <v>3102.8237279999994</v>
      </c>
      <c r="O13" s="78"/>
    </row>
    <row r="14" spans="1:15" s="10" customFormat="1" ht="27.6">
      <c r="A14" s="16" t="s">
        <v>166</v>
      </c>
      <c r="B14" s="141" t="s">
        <v>83</v>
      </c>
      <c r="C14" s="100"/>
      <c r="D14" s="101"/>
      <c r="E14" s="16" t="s">
        <v>82</v>
      </c>
      <c r="F14" s="29" t="s">
        <v>3</v>
      </c>
      <c r="G14" s="62">
        <v>53.2</v>
      </c>
      <c r="H14" s="79">
        <f t="shared" si="0"/>
        <v>4.0679999999999996</v>
      </c>
      <c r="I14" s="79">
        <f t="shared" si="4"/>
        <v>2.7120000000000002</v>
      </c>
      <c r="J14" s="80">
        <v>6.78</v>
      </c>
      <c r="K14" s="79">
        <f t="shared" si="5"/>
        <v>216.41759999999999</v>
      </c>
      <c r="L14" s="115">
        <f t="shared" si="1"/>
        <v>268.35782399999999</v>
      </c>
      <c r="M14" s="115">
        <f t="shared" si="2"/>
        <v>178.905216</v>
      </c>
      <c r="N14" s="117">
        <f t="shared" si="3"/>
        <v>447.26303999999999</v>
      </c>
      <c r="O14" s="78"/>
    </row>
    <row r="15" spans="1:15" s="10" customFormat="1" ht="27.6">
      <c r="A15" s="16" t="s">
        <v>167</v>
      </c>
      <c r="B15" s="141" t="s">
        <v>86</v>
      </c>
      <c r="C15" s="100" t="s">
        <v>26</v>
      </c>
      <c r="D15" s="102"/>
      <c r="E15" s="46" t="s">
        <v>84</v>
      </c>
      <c r="F15" s="29" t="s">
        <v>25</v>
      </c>
      <c r="G15" s="63">
        <v>3.3</v>
      </c>
      <c r="H15" s="79">
        <f t="shared" si="0"/>
        <v>219.49799999999999</v>
      </c>
      <c r="I15" s="79">
        <f t="shared" si="4"/>
        <v>146.33199999999999</v>
      </c>
      <c r="J15" s="80">
        <v>365.83</v>
      </c>
      <c r="K15" s="79">
        <f t="shared" si="5"/>
        <v>724.34339999999997</v>
      </c>
      <c r="L15" s="115">
        <f t="shared" si="1"/>
        <v>898.18581599999993</v>
      </c>
      <c r="M15" s="115">
        <f t="shared" si="2"/>
        <v>598.79054399999995</v>
      </c>
      <c r="N15" s="117">
        <f t="shared" si="3"/>
        <v>1496.9763599999999</v>
      </c>
      <c r="O15" s="78"/>
    </row>
    <row r="16" spans="1:15" s="10" customFormat="1" ht="27.6">
      <c r="A16" s="16" t="s">
        <v>168</v>
      </c>
      <c r="B16" s="141" t="s">
        <v>123</v>
      </c>
      <c r="C16" s="102"/>
      <c r="D16" s="102"/>
      <c r="E16" s="46" t="s">
        <v>84</v>
      </c>
      <c r="F16" s="44" t="s">
        <v>25</v>
      </c>
      <c r="G16" s="63">
        <v>9.1199999999999992</v>
      </c>
      <c r="H16" s="79">
        <f t="shared" si="0"/>
        <v>219.49799999999999</v>
      </c>
      <c r="I16" s="79">
        <f t="shared" si="4"/>
        <v>146.33199999999999</v>
      </c>
      <c r="J16" s="80">
        <v>365.83</v>
      </c>
      <c r="K16" s="79">
        <f t="shared" si="5"/>
        <v>2001.8217599999998</v>
      </c>
      <c r="L16" s="115">
        <f t="shared" si="1"/>
        <v>2482.2589823999997</v>
      </c>
      <c r="M16" s="115">
        <f t="shared" si="2"/>
        <v>1654.8393215999997</v>
      </c>
      <c r="N16" s="117">
        <f t="shared" si="3"/>
        <v>4137.0983039999992</v>
      </c>
      <c r="O16" s="78"/>
    </row>
    <row r="17" spans="1:15" s="10" customFormat="1" ht="27.6">
      <c r="A17" s="16" t="s">
        <v>169</v>
      </c>
      <c r="B17" s="141" t="s">
        <v>224</v>
      </c>
      <c r="C17" s="102"/>
      <c r="D17" s="102"/>
      <c r="E17" s="46" t="s">
        <v>105</v>
      </c>
      <c r="F17" s="44" t="s">
        <v>25</v>
      </c>
      <c r="G17" s="63">
        <f>G12+G13+G15+G16+G22+1.3+1.38</f>
        <v>25.04</v>
      </c>
      <c r="H17" s="79">
        <f t="shared" si="0"/>
        <v>296.50200000000001</v>
      </c>
      <c r="I17" s="79">
        <f t="shared" si="4"/>
        <v>197.66800000000001</v>
      </c>
      <c r="J17" s="80">
        <v>494.17</v>
      </c>
      <c r="K17" s="79">
        <f t="shared" si="5"/>
        <v>7424.4100799999997</v>
      </c>
      <c r="L17" s="115">
        <f t="shared" si="1"/>
        <v>9206.2684991999995</v>
      </c>
      <c r="M17" s="115">
        <f t="shared" si="2"/>
        <v>6137.5123328</v>
      </c>
      <c r="N17" s="117">
        <f t="shared" si="3"/>
        <v>15343.780832</v>
      </c>
      <c r="O17" s="78"/>
    </row>
    <row r="18" spans="1:15" s="10" customFormat="1" ht="15.6">
      <c r="A18" s="16" t="s">
        <v>170</v>
      </c>
      <c r="B18" s="99" t="s">
        <v>110</v>
      </c>
      <c r="C18" s="102"/>
      <c r="D18" s="102"/>
      <c r="E18" s="46">
        <v>84216</v>
      </c>
      <c r="F18" s="44" t="s">
        <v>3</v>
      </c>
      <c r="G18" s="63">
        <v>192.33</v>
      </c>
      <c r="H18" s="79">
        <f t="shared" si="0"/>
        <v>14.196</v>
      </c>
      <c r="I18" s="79">
        <f t="shared" si="4"/>
        <v>9.4640000000000004</v>
      </c>
      <c r="J18" s="81">
        <v>23.66</v>
      </c>
      <c r="K18" s="79">
        <f t="shared" si="5"/>
        <v>2730.3166799999999</v>
      </c>
      <c r="L18" s="115">
        <f t="shared" si="1"/>
        <v>3385.5926832</v>
      </c>
      <c r="M18" s="115">
        <f t="shared" si="2"/>
        <v>2257.0617888000002</v>
      </c>
      <c r="N18" s="117">
        <f t="shared" si="3"/>
        <v>5642.6544720000002</v>
      </c>
      <c r="O18" s="78"/>
    </row>
    <row r="19" spans="1:15" s="10" customFormat="1" ht="15.6">
      <c r="A19" s="16" t="s">
        <v>171</v>
      </c>
      <c r="B19" s="99" t="s">
        <v>122</v>
      </c>
      <c r="C19" s="100" t="s">
        <v>26</v>
      </c>
      <c r="D19" s="101"/>
      <c r="E19" s="16" t="s">
        <v>84</v>
      </c>
      <c r="F19" s="29" t="s">
        <v>25</v>
      </c>
      <c r="G19" s="62">
        <v>29</v>
      </c>
      <c r="H19" s="79">
        <f t="shared" ref="H19" si="6">J19*0.6</f>
        <v>219.49799999999999</v>
      </c>
      <c r="I19" s="79">
        <f>J19*0.4</f>
        <v>146.33199999999999</v>
      </c>
      <c r="J19" s="80">
        <v>365.83</v>
      </c>
      <c r="K19" s="79">
        <f t="shared" si="5"/>
        <v>6365.442</v>
      </c>
      <c r="L19" s="115">
        <f t="shared" si="1"/>
        <v>7893.1480799999999</v>
      </c>
      <c r="M19" s="115">
        <f t="shared" si="2"/>
        <v>5262.09872</v>
      </c>
      <c r="N19" s="117">
        <f t="shared" si="3"/>
        <v>13155.246800000001</v>
      </c>
      <c r="O19" s="78"/>
    </row>
    <row r="20" spans="1:15" s="10" customFormat="1" ht="15.6">
      <c r="A20" s="135" t="s">
        <v>8</v>
      </c>
      <c r="B20" s="135" t="s">
        <v>38</v>
      </c>
      <c r="C20" s="135"/>
      <c r="D20" s="135"/>
      <c r="E20" s="129"/>
      <c r="F20" s="130"/>
      <c r="G20" s="136"/>
      <c r="H20" s="133"/>
      <c r="I20" s="133"/>
      <c r="J20" s="133"/>
      <c r="K20" s="133"/>
      <c r="L20" s="138"/>
      <c r="M20" s="138"/>
      <c r="N20" s="139"/>
      <c r="O20" s="133">
        <f>SUM(N21:N22)</f>
        <v>46371.100636000003</v>
      </c>
    </row>
    <row r="21" spans="1:15" s="10" customFormat="1" ht="27.6">
      <c r="A21" s="16" t="s">
        <v>9</v>
      </c>
      <c r="B21" s="141" t="s">
        <v>159</v>
      </c>
      <c r="C21" s="27"/>
      <c r="D21" s="27"/>
      <c r="E21" s="16">
        <v>87509</v>
      </c>
      <c r="F21" s="29" t="s">
        <v>3</v>
      </c>
      <c r="G21" s="62">
        <f>384.25+12.46</f>
        <v>396.71</v>
      </c>
      <c r="H21" s="79">
        <f>J21*0.6</f>
        <v>55.673999999999999</v>
      </c>
      <c r="I21" s="79">
        <f t="shared" ref="I21" si="7">J21*0.4</f>
        <v>37.116000000000007</v>
      </c>
      <c r="J21" s="80">
        <v>92.79</v>
      </c>
      <c r="K21" s="79">
        <f t="shared" ref="K21:K22" si="8">H21*G21</f>
        <v>22086.432539999998</v>
      </c>
      <c r="L21" s="115">
        <f t="shared" si="1"/>
        <v>27387.176349599999</v>
      </c>
      <c r="M21" s="115">
        <f t="shared" si="2"/>
        <v>18258.117566400004</v>
      </c>
      <c r="N21" s="117">
        <f t="shared" si="3"/>
        <v>45645.293916000002</v>
      </c>
      <c r="O21" s="78"/>
    </row>
    <row r="22" spans="1:15" s="17" customFormat="1" ht="15.6">
      <c r="A22" s="13" t="s">
        <v>27</v>
      </c>
      <c r="B22" s="20" t="s">
        <v>44</v>
      </c>
      <c r="C22" s="103"/>
      <c r="D22" s="103"/>
      <c r="E22" s="46" t="s">
        <v>84</v>
      </c>
      <c r="F22" s="49" t="s">
        <v>25</v>
      </c>
      <c r="G22" s="63">
        <v>1.6</v>
      </c>
      <c r="H22" s="79">
        <f>H16</f>
        <v>219.49799999999999</v>
      </c>
      <c r="I22" s="79">
        <f>I16</f>
        <v>146.33199999999999</v>
      </c>
      <c r="J22" s="82">
        <f>J15</f>
        <v>365.83</v>
      </c>
      <c r="K22" s="79">
        <f t="shared" si="8"/>
        <v>351.1968</v>
      </c>
      <c r="L22" s="115">
        <f t="shared" si="1"/>
        <v>435.48403200000001</v>
      </c>
      <c r="M22" s="115">
        <f t="shared" si="2"/>
        <v>290.32268800000003</v>
      </c>
      <c r="N22" s="117">
        <f t="shared" si="3"/>
        <v>725.80672000000004</v>
      </c>
      <c r="O22" s="78"/>
    </row>
    <row r="23" spans="1:15" ht="15.6">
      <c r="A23" s="135" t="s">
        <v>10</v>
      </c>
      <c r="B23" s="135" t="s">
        <v>39</v>
      </c>
      <c r="C23" s="135"/>
      <c r="D23" s="135"/>
      <c r="E23" s="129"/>
      <c r="F23" s="130"/>
      <c r="G23" s="136"/>
      <c r="H23" s="133"/>
      <c r="I23" s="133"/>
      <c r="J23" s="133"/>
      <c r="K23" s="133"/>
      <c r="L23" s="138">
        <f t="shared" si="1"/>
        <v>0</v>
      </c>
      <c r="M23" s="138">
        <f t="shared" si="2"/>
        <v>0</v>
      </c>
      <c r="N23" s="139"/>
      <c r="O23" s="140">
        <f>SUM(N24:N28)</f>
        <v>21198.199652000003</v>
      </c>
    </row>
    <row r="24" spans="1:15" ht="15.6">
      <c r="A24" s="16" t="s">
        <v>11</v>
      </c>
      <c r="B24" s="20" t="s">
        <v>108</v>
      </c>
      <c r="C24" s="104"/>
      <c r="D24" s="104"/>
      <c r="E24" s="16">
        <v>87893</v>
      </c>
      <c r="F24" s="29" t="s">
        <v>3</v>
      </c>
      <c r="G24" s="62">
        <v>247.33</v>
      </c>
      <c r="H24" s="79">
        <f t="shared" ref="H24:H28" si="9">J24*0.6</f>
        <v>2.2080000000000002</v>
      </c>
      <c r="I24" s="79">
        <f t="shared" ref="I24:I28" si="10">J24*0.4</f>
        <v>1.4720000000000002</v>
      </c>
      <c r="J24" s="80">
        <v>3.68</v>
      </c>
      <c r="K24" s="79">
        <f t="shared" ref="K24:K28" si="11">H24*G24</f>
        <v>546.10464000000002</v>
      </c>
      <c r="L24" s="115">
        <f t="shared" si="1"/>
        <v>677.16975360000004</v>
      </c>
      <c r="M24" s="115">
        <f t="shared" si="2"/>
        <v>451.4465024000001</v>
      </c>
      <c r="N24" s="117">
        <f t="shared" si="3"/>
        <v>1128.6162560000002</v>
      </c>
      <c r="O24" s="78"/>
    </row>
    <row r="25" spans="1:15" ht="15.6">
      <c r="A25" s="16" t="s">
        <v>12</v>
      </c>
      <c r="B25" s="20" t="s">
        <v>215</v>
      </c>
      <c r="C25" s="104"/>
      <c r="D25" s="104"/>
      <c r="E25" s="16">
        <v>87879</v>
      </c>
      <c r="F25" s="29" t="s">
        <v>3</v>
      </c>
      <c r="G25" s="62">
        <v>527.86</v>
      </c>
      <c r="H25" s="79">
        <f t="shared" si="9"/>
        <v>1.32</v>
      </c>
      <c r="I25" s="79">
        <f t="shared" si="10"/>
        <v>0.88000000000000012</v>
      </c>
      <c r="J25" s="80">
        <v>2.2000000000000002</v>
      </c>
      <c r="K25" s="79">
        <f t="shared" si="11"/>
        <v>696.77520000000004</v>
      </c>
      <c r="L25" s="115">
        <f t="shared" si="1"/>
        <v>864.00124800000003</v>
      </c>
      <c r="M25" s="115">
        <f t="shared" si="2"/>
        <v>576.00083200000006</v>
      </c>
      <c r="N25" s="117">
        <f t="shared" si="3"/>
        <v>1440.0020800000002</v>
      </c>
      <c r="O25" s="78"/>
    </row>
    <row r="26" spans="1:15" ht="15.6">
      <c r="A26" s="16" t="s">
        <v>172</v>
      </c>
      <c r="B26" s="20" t="s">
        <v>58</v>
      </c>
      <c r="C26" s="105"/>
      <c r="D26" s="105"/>
      <c r="E26" s="16">
        <v>87553</v>
      </c>
      <c r="F26" s="29" t="s">
        <v>3</v>
      </c>
      <c r="G26" s="62">
        <f>G25</f>
        <v>527.86</v>
      </c>
      <c r="H26" s="79">
        <f t="shared" si="9"/>
        <v>6.0719999999999992</v>
      </c>
      <c r="I26" s="79">
        <f t="shared" si="10"/>
        <v>4.048</v>
      </c>
      <c r="J26" s="80">
        <v>10.119999999999999</v>
      </c>
      <c r="K26" s="79">
        <f t="shared" si="11"/>
        <v>3205.1659199999995</v>
      </c>
      <c r="L26" s="115">
        <f t="shared" si="1"/>
        <v>3974.4057407999994</v>
      </c>
      <c r="M26" s="115">
        <f t="shared" si="2"/>
        <v>2649.6038272000001</v>
      </c>
      <c r="N26" s="117">
        <f t="shared" si="3"/>
        <v>6624.0095679999995</v>
      </c>
      <c r="O26" s="78"/>
    </row>
    <row r="27" spans="1:15" ht="15.6">
      <c r="A27" s="16" t="s">
        <v>173</v>
      </c>
      <c r="B27" s="20" t="s">
        <v>225</v>
      </c>
      <c r="C27" s="105"/>
      <c r="D27" s="105"/>
      <c r="E27" s="16">
        <v>87775</v>
      </c>
      <c r="F27" s="29" t="s">
        <v>3</v>
      </c>
      <c r="G27" s="62">
        <f>G24</f>
        <v>247.33</v>
      </c>
      <c r="H27" s="79">
        <f t="shared" si="9"/>
        <v>17.513999999999999</v>
      </c>
      <c r="I27" s="79">
        <f t="shared" si="10"/>
        <v>11.676000000000002</v>
      </c>
      <c r="J27" s="80">
        <v>29.19</v>
      </c>
      <c r="K27" s="79">
        <f t="shared" si="11"/>
        <v>4331.7376199999999</v>
      </c>
      <c r="L27" s="115">
        <f t="shared" si="1"/>
        <v>5371.3546488000002</v>
      </c>
      <c r="M27" s="115">
        <f t="shared" si="2"/>
        <v>3580.9030992000007</v>
      </c>
      <c r="N27" s="117">
        <f t="shared" si="3"/>
        <v>8952.257748</v>
      </c>
      <c r="O27" s="78"/>
    </row>
    <row r="28" spans="1:15" ht="15.6">
      <c r="A28" s="16" t="s">
        <v>174</v>
      </c>
      <c r="B28" s="106" t="s">
        <v>113</v>
      </c>
      <c r="C28" s="107"/>
      <c r="D28" s="107"/>
      <c r="E28" s="18">
        <v>87265</v>
      </c>
      <c r="F28" s="50" t="s">
        <v>3</v>
      </c>
      <c r="G28" s="64">
        <v>81.400000000000006</v>
      </c>
      <c r="H28" s="83">
        <f t="shared" si="9"/>
        <v>18.149999999999999</v>
      </c>
      <c r="I28" s="79">
        <f t="shared" si="10"/>
        <v>12.100000000000001</v>
      </c>
      <c r="J28" s="84">
        <v>30.25</v>
      </c>
      <c r="K28" s="79">
        <f t="shared" si="11"/>
        <v>1477.41</v>
      </c>
      <c r="L28" s="115">
        <f t="shared" si="1"/>
        <v>1831.9884000000002</v>
      </c>
      <c r="M28" s="115">
        <f t="shared" si="2"/>
        <v>1221.3256000000001</v>
      </c>
      <c r="N28" s="117">
        <f t="shared" si="3"/>
        <v>3053.3140000000003</v>
      </c>
      <c r="O28" s="78"/>
    </row>
    <row r="29" spans="1:15" ht="15.6">
      <c r="A29" s="135" t="s">
        <v>13</v>
      </c>
      <c r="B29" s="135" t="s">
        <v>40</v>
      </c>
      <c r="C29" s="135"/>
      <c r="D29" s="135"/>
      <c r="E29" s="129"/>
      <c r="F29" s="130"/>
      <c r="G29" s="136"/>
      <c r="H29" s="133"/>
      <c r="I29" s="133"/>
      <c r="J29" s="133"/>
      <c r="K29" s="133"/>
      <c r="L29" s="138"/>
      <c r="M29" s="138"/>
      <c r="N29" s="139"/>
      <c r="O29" s="140">
        <f>SUM(N30:N32)</f>
        <v>7849.3008120000013</v>
      </c>
    </row>
    <row r="30" spans="1:15" ht="27.6">
      <c r="A30" s="16" t="s">
        <v>14</v>
      </c>
      <c r="B30" s="142" t="s">
        <v>160</v>
      </c>
      <c r="C30" s="27"/>
      <c r="D30" s="27"/>
      <c r="E30" s="16">
        <v>88489</v>
      </c>
      <c r="F30" s="29" t="s">
        <v>3</v>
      </c>
      <c r="G30" s="65">
        <f>G31</f>
        <v>693.79000000000008</v>
      </c>
      <c r="H30" s="79">
        <f>J30*0.6</f>
        <v>4.524</v>
      </c>
      <c r="I30" s="79">
        <f t="shared" ref="I30:I31" si="12">J30*0.4</f>
        <v>3.016</v>
      </c>
      <c r="J30" s="85">
        <v>7.54</v>
      </c>
      <c r="K30" s="79">
        <f t="shared" ref="K30:K32" si="13">H30*G30</f>
        <v>3138.7059600000002</v>
      </c>
      <c r="L30" s="115">
        <f t="shared" si="1"/>
        <v>3891.9953904000004</v>
      </c>
      <c r="M30" s="115">
        <f t="shared" si="2"/>
        <v>2594.6635936000007</v>
      </c>
      <c r="N30" s="117">
        <f t="shared" si="3"/>
        <v>6486.6589840000015</v>
      </c>
      <c r="O30" s="78"/>
    </row>
    <row r="31" spans="1:15" ht="15.6">
      <c r="A31" s="16" t="s">
        <v>109</v>
      </c>
      <c r="B31" s="20" t="s">
        <v>62</v>
      </c>
      <c r="C31" s="108"/>
      <c r="D31" s="108"/>
      <c r="E31" s="48">
        <v>88415</v>
      </c>
      <c r="F31" s="44" t="s">
        <v>3</v>
      </c>
      <c r="G31" s="65">
        <f>G27+G26-G28</f>
        <v>693.79000000000008</v>
      </c>
      <c r="H31" s="79">
        <f>J31*0.6</f>
        <v>0.91799999999999993</v>
      </c>
      <c r="I31" s="79">
        <f t="shared" si="12"/>
        <v>0.6120000000000001</v>
      </c>
      <c r="J31" s="85">
        <v>1.53</v>
      </c>
      <c r="K31" s="79">
        <f t="shared" si="13"/>
        <v>636.89922000000001</v>
      </c>
      <c r="L31" s="115">
        <f t="shared" si="1"/>
        <v>789.75503279999998</v>
      </c>
      <c r="M31" s="115">
        <f t="shared" si="2"/>
        <v>526.50335520000021</v>
      </c>
      <c r="N31" s="117">
        <f t="shared" si="3"/>
        <v>1316.2583880000002</v>
      </c>
      <c r="O31" s="78"/>
    </row>
    <row r="32" spans="1:15" ht="27.6">
      <c r="A32" s="16" t="s">
        <v>42</v>
      </c>
      <c r="B32" s="143" t="s">
        <v>124</v>
      </c>
      <c r="C32" s="108"/>
      <c r="D32" s="108"/>
      <c r="E32" s="48">
        <v>73794</v>
      </c>
      <c r="F32" s="44" t="s">
        <v>3</v>
      </c>
      <c r="G32" s="65">
        <v>5.9</v>
      </c>
      <c r="H32" s="79">
        <f>J32*0.6</f>
        <v>3.8039999999999998</v>
      </c>
      <c r="I32" s="79">
        <f t="shared" ref="I32" si="14">J32*0.4</f>
        <v>2.536</v>
      </c>
      <c r="J32" s="86">
        <v>6.34</v>
      </c>
      <c r="K32" s="79">
        <f t="shared" si="13"/>
        <v>22.4436</v>
      </c>
      <c r="L32" s="115">
        <f t="shared" si="1"/>
        <v>27.830064</v>
      </c>
      <c r="M32" s="115">
        <f t="shared" si="2"/>
        <v>18.553376</v>
      </c>
      <c r="N32" s="117">
        <f t="shared" si="3"/>
        <v>46.38344</v>
      </c>
      <c r="O32" s="78"/>
    </row>
    <row r="33" spans="1:15" ht="15.6">
      <c r="A33" s="135" t="s">
        <v>15</v>
      </c>
      <c r="B33" s="135" t="s">
        <v>56</v>
      </c>
      <c r="C33" s="135"/>
      <c r="D33" s="135"/>
      <c r="E33" s="129"/>
      <c r="F33" s="130"/>
      <c r="G33" s="136"/>
      <c r="H33" s="133"/>
      <c r="I33" s="133"/>
      <c r="J33" s="133"/>
      <c r="K33" s="133"/>
      <c r="L33" s="138"/>
      <c r="M33" s="138"/>
      <c r="N33" s="139"/>
      <c r="O33" s="140">
        <f>SUM(N34:N38)</f>
        <v>17184.79854</v>
      </c>
    </row>
    <row r="34" spans="1:15" s="21" customFormat="1" ht="27.6">
      <c r="A34" s="19" t="s">
        <v>16</v>
      </c>
      <c r="B34" s="144" t="s">
        <v>216</v>
      </c>
      <c r="C34" s="109"/>
      <c r="D34" s="109"/>
      <c r="E34" s="13" t="s">
        <v>153</v>
      </c>
      <c r="F34" s="33" t="s">
        <v>35</v>
      </c>
      <c r="G34" s="62">
        <v>11</v>
      </c>
      <c r="H34" s="79">
        <f>J34*0.8</f>
        <v>568.06400000000008</v>
      </c>
      <c r="I34" s="79">
        <f>J34-H34</f>
        <v>142.01599999999996</v>
      </c>
      <c r="J34" s="82">
        <v>710.08</v>
      </c>
      <c r="K34" s="79">
        <f t="shared" ref="K34:K38" si="15">H34*G34</f>
        <v>6248.7040000000006</v>
      </c>
      <c r="L34" s="115">
        <f t="shared" si="1"/>
        <v>7748.392960000001</v>
      </c>
      <c r="M34" s="115">
        <f t="shared" si="2"/>
        <v>1937.0982399999994</v>
      </c>
      <c r="N34" s="117">
        <f t="shared" si="3"/>
        <v>9685.4912000000004</v>
      </c>
      <c r="O34" s="78"/>
    </row>
    <row r="35" spans="1:15" s="21" customFormat="1" ht="27.6">
      <c r="A35" s="19" t="s">
        <v>17</v>
      </c>
      <c r="B35" s="144" t="s">
        <v>155</v>
      </c>
      <c r="C35" s="109"/>
      <c r="D35" s="109"/>
      <c r="E35" s="13" t="s">
        <v>87</v>
      </c>
      <c r="F35" s="33" t="s">
        <v>35</v>
      </c>
      <c r="G35" s="62">
        <v>4</v>
      </c>
      <c r="H35" s="79">
        <f>J35*0.85</f>
        <v>433.20249999999999</v>
      </c>
      <c r="I35" s="79">
        <f t="shared" ref="I35:I37" si="16">J35-H35</f>
        <v>76.447499999999991</v>
      </c>
      <c r="J35" s="82">
        <v>509.65</v>
      </c>
      <c r="K35" s="79">
        <f t="shared" si="15"/>
        <v>1732.81</v>
      </c>
      <c r="L35" s="115">
        <f t="shared" si="1"/>
        <v>2148.6844000000001</v>
      </c>
      <c r="M35" s="115">
        <f t="shared" si="2"/>
        <v>379.17959999999994</v>
      </c>
      <c r="N35" s="117">
        <f t="shared" si="3"/>
        <v>2527.864</v>
      </c>
      <c r="O35" s="78"/>
    </row>
    <row r="36" spans="1:15" s="21" customFormat="1" ht="27.6">
      <c r="A36" s="19" t="s">
        <v>22</v>
      </c>
      <c r="B36" s="144" t="s">
        <v>156</v>
      </c>
      <c r="C36" s="109"/>
      <c r="D36" s="109"/>
      <c r="E36" s="13" t="s">
        <v>154</v>
      </c>
      <c r="F36" s="33" t="s">
        <v>35</v>
      </c>
      <c r="G36" s="62">
        <v>3</v>
      </c>
      <c r="H36" s="79">
        <f t="shared" ref="H36" si="17">J36*0.85</f>
        <v>321.80149999999998</v>
      </c>
      <c r="I36" s="79">
        <f t="shared" si="16"/>
        <v>56.788499999999999</v>
      </c>
      <c r="J36" s="82">
        <v>378.59</v>
      </c>
      <c r="K36" s="79">
        <f t="shared" si="15"/>
        <v>965.40449999999987</v>
      </c>
      <c r="L36" s="115">
        <f t="shared" si="1"/>
        <v>1197.1015799999998</v>
      </c>
      <c r="M36" s="115">
        <f t="shared" si="2"/>
        <v>211.25322</v>
      </c>
      <c r="N36" s="117">
        <f t="shared" si="3"/>
        <v>1408.3547999999998</v>
      </c>
      <c r="O36" s="78"/>
    </row>
    <row r="37" spans="1:15" s="21" customFormat="1" ht="27.6">
      <c r="A37" s="19" t="s">
        <v>175</v>
      </c>
      <c r="B37" s="144" t="s">
        <v>157</v>
      </c>
      <c r="C37" s="109"/>
      <c r="D37" s="109"/>
      <c r="E37" s="13" t="s">
        <v>158</v>
      </c>
      <c r="F37" s="33" t="s">
        <v>3</v>
      </c>
      <c r="G37" s="62">
        <v>3.15</v>
      </c>
      <c r="H37" s="79">
        <f t="shared" ref="H37" si="18">J37*0.85</f>
        <v>632.90150000000006</v>
      </c>
      <c r="I37" s="79">
        <f t="shared" si="16"/>
        <v>111.68849999999998</v>
      </c>
      <c r="J37" s="87">
        <v>744.59</v>
      </c>
      <c r="K37" s="79">
        <f t="shared" si="15"/>
        <v>1993.6397250000002</v>
      </c>
      <c r="L37" s="115">
        <f t="shared" si="1"/>
        <v>2472.1132590000002</v>
      </c>
      <c r="M37" s="115">
        <f t="shared" si="2"/>
        <v>436.25528099999985</v>
      </c>
      <c r="N37" s="117">
        <f t="shared" si="3"/>
        <v>2908.3685399999999</v>
      </c>
      <c r="O37" s="78"/>
    </row>
    <row r="38" spans="1:15" s="21" customFormat="1" ht="15.6">
      <c r="A38" s="19" t="s">
        <v>176</v>
      </c>
      <c r="B38" s="20" t="s">
        <v>127</v>
      </c>
      <c r="C38" s="109"/>
      <c r="D38" s="109"/>
      <c r="E38" s="13" t="s">
        <v>101</v>
      </c>
      <c r="F38" s="33" t="s">
        <v>35</v>
      </c>
      <c r="G38" s="62">
        <v>2</v>
      </c>
      <c r="H38" s="79">
        <v>165.35</v>
      </c>
      <c r="I38" s="79">
        <v>98.65</v>
      </c>
      <c r="J38" s="87">
        <f>H38+I38</f>
        <v>264</v>
      </c>
      <c r="K38" s="79">
        <f t="shared" si="15"/>
        <v>330.7</v>
      </c>
      <c r="L38" s="115">
        <f t="shared" si="1"/>
        <v>410.06799999999998</v>
      </c>
      <c r="M38" s="115">
        <f t="shared" si="2"/>
        <v>244.65200000000002</v>
      </c>
      <c r="N38" s="117">
        <f t="shared" si="3"/>
        <v>654.72</v>
      </c>
      <c r="O38" s="78"/>
    </row>
    <row r="39" spans="1:15" ht="15.6">
      <c r="A39" s="135" t="s">
        <v>18</v>
      </c>
      <c r="B39" s="135" t="s">
        <v>41</v>
      </c>
      <c r="C39" s="135"/>
      <c r="D39" s="135"/>
      <c r="E39" s="129"/>
      <c r="F39" s="130"/>
      <c r="G39" s="136"/>
      <c r="H39" s="133"/>
      <c r="I39" s="133"/>
      <c r="J39" s="133"/>
      <c r="K39" s="133"/>
      <c r="L39" s="138"/>
      <c r="M39" s="138"/>
      <c r="N39" s="139"/>
      <c r="O39" s="140">
        <f>SUM(N40:N43)</f>
        <v>45291.232995999999</v>
      </c>
    </row>
    <row r="40" spans="1:15" s="22" customFormat="1" ht="15.6">
      <c r="A40" s="13" t="s">
        <v>19</v>
      </c>
      <c r="B40" s="109" t="s">
        <v>161</v>
      </c>
      <c r="C40" s="110"/>
      <c r="D40" s="110"/>
      <c r="E40" s="13" t="s">
        <v>103</v>
      </c>
      <c r="F40" s="33" t="s">
        <v>3</v>
      </c>
      <c r="G40" s="62">
        <v>344.88</v>
      </c>
      <c r="H40" s="79">
        <f>J40*0.6</f>
        <v>23.255999999999997</v>
      </c>
      <c r="I40" s="79">
        <f t="shared" ref="I40:I43" si="19">J40*0.4</f>
        <v>15.504</v>
      </c>
      <c r="J40" s="82">
        <v>38.76</v>
      </c>
      <c r="K40" s="79">
        <f t="shared" ref="K40:K43" si="20">H40*G40</f>
        <v>8020.5292799999988</v>
      </c>
      <c r="L40" s="115">
        <f t="shared" si="1"/>
        <v>9945.4563071999983</v>
      </c>
      <c r="M40" s="115">
        <f t="shared" si="2"/>
        <v>6630.3042047999998</v>
      </c>
      <c r="N40" s="117">
        <f t="shared" si="3"/>
        <v>16575.760511999997</v>
      </c>
      <c r="O40" s="78"/>
    </row>
    <row r="41" spans="1:15" s="22" customFormat="1" ht="27.6">
      <c r="A41" s="13" t="s">
        <v>36</v>
      </c>
      <c r="B41" s="145" t="s">
        <v>217</v>
      </c>
      <c r="C41" s="110"/>
      <c r="D41" s="110"/>
      <c r="E41" s="13" t="s">
        <v>102</v>
      </c>
      <c r="F41" s="33" t="s">
        <v>3</v>
      </c>
      <c r="G41" s="62">
        <v>344.88</v>
      </c>
      <c r="H41" s="79">
        <f>J41*0.6</f>
        <v>30.33</v>
      </c>
      <c r="I41" s="79">
        <f t="shared" si="19"/>
        <v>20.22</v>
      </c>
      <c r="J41" s="82">
        <v>50.55</v>
      </c>
      <c r="K41" s="79">
        <f t="shared" si="20"/>
        <v>10460.2104</v>
      </c>
      <c r="L41" s="115">
        <f t="shared" si="1"/>
        <v>12970.660895999999</v>
      </c>
      <c r="M41" s="115">
        <f t="shared" si="2"/>
        <v>8647.1072639999984</v>
      </c>
      <c r="N41" s="117">
        <f t="shared" si="3"/>
        <v>21617.76816</v>
      </c>
      <c r="O41" s="78"/>
    </row>
    <row r="42" spans="1:15" s="23" customFormat="1" ht="15.6">
      <c r="A42" s="16" t="s">
        <v>177</v>
      </c>
      <c r="B42" s="101" t="s">
        <v>125</v>
      </c>
      <c r="C42" s="27"/>
      <c r="D42" s="27"/>
      <c r="E42" s="16">
        <v>72201</v>
      </c>
      <c r="F42" s="29" t="s">
        <v>3</v>
      </c>
      <c r="G42" s="62">
        <v>237.41</v>
      </c>
      <c r="H42" s="79">
        <f>J42*0.6</f>
        <v>5.4780000000000006</v>
      </c>
      <c r="I42" s="79">
        <f t="shared" si="19"/>
        <v>3.6520000000000006</v>
      </c>
      <c r="J42" s="80">
        <v>9.1300000000000008</v>
      </c>
      <c r="K42" s="79">
        <f t="shared" si="20"/>
        <v>1300.5319800000002</v>
      </c>
      <c r="L42" s="115">
        <f t="shared" si="1"/>
        <v>1612.6596552000003</v>
      </c>
      <c r="M42" s="115">
        <f t="shared" si="2"/>
        <v>1075.1064368000002</v>
      </c>
      <c r="N42" s="117">
        <f t="shared" si="3"/>
        <v>2687.7660920000008</v>
      </c>
      <c r="O42" s="126"/>
    </row>
    <row r="43" spans="1:15" s="23" customFormat="1" ht="15.6">
      <c r="A43" s="16" t="s">
        <v>114</v>
      </c>
      <c r="B43" s="109" t="s">
        <v>126</v>
      </c>
      <c r="C43" s="27"/>
      <c r="D43" s="27"/>
      <c r="E43" s="16" t="s">
        <v>104</v>
      </c>
      <c r="F43" s="29" t="s">
        <v>3</v>
      </c>
      <c r="G43" s="62">
        <f>G42</f>
        <v>237.41</v>
      </c>
      <c r="H43" s="79">
        <f>J43*0.6</f>
        <v>8.9879999999999995</v>
      </c>
      <c r="I43" s="79">
        <f t="shared" si="19"/>
        <v>5.9920000000000009</v>
      </c>
      <c r="J43" s="80">
        <v>14.98</v>
      </c>
      <c r="K43" s="79">
        <f t="shared" si="20"/>
        <v>2133.8410799999997</v>
      </c>
      <c r="L43" s="115">
        <f t="shared" si="1"/>
        <v>2645.9629391999997</v>
      </c>
      <c r="M43" s="115">
        <f t="shared" si="2"/>
        <v>1763.9752928000003</v>
      </c>
      <c r="N43" s="117">
        <f t="shared" si="3"/>
        <v>4409.9382320000004</v>
      </c>
      <c r="O43" s="126"/>
    </row>
    <row r="44" spans="1:15" s="23" customFormat="1" ht="15.6">
      <c r="A44" s="135" t="s">
        <v>20</v>
      </c>
      <c r="B44" s="135" t="s">
        <v>45</v>
      </c>
      <c r="C44" s="135"/>
      <c r="D44" s="135"/>
      <c r="E44" s="129"/>
      <c r="F44" s="130"/>
      <c r="G44" s="136"/>
      <c r="H44" s="133"/>
      <c r="I44" s="133"/>
      <c r="J44" s="133"/>
      <c r="K44" s="133"/>
      <c r="L44" s="138"/>
      <c r="M44" s="138"/>
      <c r="N44" s="139"/>
      <c r="O44" s="140">
        <f>SUM(N45:N85)</f>
        <v>15301.741731999999</v>
      </c>
    </row>
    <row r="45" spans="1:15" s="23" customFormat="1" ht="15.6">
      <c r="A45" s="16" t="s">
        <v>21</v>
      </c>
      <c r="B45" s="111" t="s">
        <v>50</v>
      </c>
      <c r="C45" s="27"/>
      <c r="D45" s="27"/>
      <c r="E45" s="16" t="s">
        <v>88</v>
      </c>
      <c r="F45" s="29" t="s">
        <v>34</v>
      </c>
      <c r="G45" s="66">
        <f>201.5+507.29</f>
        <v>708.79</v>
      </c>
      <c r="H45" s="79">
        <f>J45*0.6</f>
        <v>1.3859999999999999</v>
      </c>
      <c r="I45" s="79">
        <f t="shared" ref="I45:I84" si="21">J45*0.4</f>
        <v>0.92400000000000004</v>
      </c>
      <c r="J45" s="80">
        <v>2.31</v>
      </c>
      <c r="K45" s="79">
        <f t="shared" ref="K45:K84" si="22">H45*G45</f>
        <v>982.38293999999985</v>
      </c>
      <c r="L45" s="115">
        <f t="shared" si="1"/>
        <v>1218.1548455999998</v>
      </c>
      <c r="M45" s="115">
        <f t="shared" si="2"/>
        <v>812.10323040000003</v>
      </c>
      <c r="N45" s="117">
        <f t="shared" si="3"/>
        <v>2030.2580759999998</v>
      </c>
      <c r="O45" s="78"/>
    </row>
    <row r="46" spans="1:15" s="23" customFormat="1" ht="15.6">
      <c r="A46" s="16" t="s">
        <v>28</v>
      </c>
      <c r="B46" s="111" t="s">
        <v>59</v>
      </c>
      <c r="C46" s="27"/>
      <c r="D46" s="27"/>
      <c r="E46" s="16" t="s">
        <v>89</v>
      </c>
      <c r="F46" s="29" t="s">
        <v>34</v>
      </c>
      <c r="G46" s="66">
        <v>71.75</v>
      </c>
      <c r="H46" s="79">
        <f t="shared" ref="H46:H84" si="23">J46*0.6</f>
        <v>2.73</v>
      </c>
      <c r="I46" s="79">
        <f t="shared" si="21"/>
        <v>1.82</v>
      </c>
      <c r="J46" s="80">
        <v>4.55</v>
      </c>
      <c r="K46" s="79">
        <f t="shared" si="22"/>
        <v>195.8775</v>
      </c>
      <c r="L46" s="115">
        <f t="shared" si="1"/>
        <v>242.88810000000001</v>
      </c>
      <c r="M46" s="115">
        <f t="shared" si="2"/>
        <v>161.9254</v>
      </c>
      <c r="N46" s="117">
        <f t="shared" si="3"/>
        <v>404.81349999999998</v>
      </c>
      <c r="O46" s="78"/>
    </row>
    <row r="47" spans="1:15" s="23" customFormat="1" ht="15.6">
      <c r="A47" s="16" t="s">
        <v>29</v>
      </c>
      <c r="B47" s="111" t="s">
        <v>133</v>
      </c>
      <c r="C47" s="27"/>
      <c r="D47" s="27"/>
      <c r="E47" s="16" t="s">
        <v>132</v>
      </c>
      <c r="F47" s="29" t="s">
        <v>34</v>
      </c>
      <c r="G47" s="66">
        <v>69.209999999999994</v>
      </c>
      <c r="H47" s="79">
        <f t="shared" ref="H47" si="24">J47*0.6</f>
        <v>4.476</v>
      </c>
      <c r="I47" s="79">
        <f t="shared" ref="I47" si="25">J47*0.4</f>
        <v>2.984</v>
      </c>
      <c r="J47" s="80">
        <v>7.46</v>
      </c>
      <c r="K47" s="79">
        <f t="shared" si="22"/>
        <v>309.78395999999998</v>
      </c>
      <c r="L47" s="115">
        <f t="shared" si="1"/>
        <v>384.13211039999999</v>
      </c>
      <c r="M47" s="115">
        <f t="shared" si="2"/>
        <v>256.08807359999997</v>
      </c>
      <c r="N47" s="117">
        <f t="shared" si="3"/>
        <v>640.22018400000002</v>
      </c>
      <c r="O47" s="78"/>
    </row>
    <row r="48" spans="1:15" s="23" customFormat="1" ht="15.6">
      <c r="A48" s="16" t="s">
        <v>30</v>
      </c>
      <c r="B48" s="111" t="s">
        <v>60</v>
      </c>
      <c r="C48" s="27"/>
      <c r="D48" s="27"/>
      <c r="E48" s="16">
        <v>83540</v>
      </c>
      <c r="F48" s="29" t="s">
        <v>35</v>
      </c>
      <c r="G48" s="66">
        <v>42</v>
      </c>
      <c r="H48" s="79">
        <f t="shared" si="23"/>
        <v>5.9939999999999998</v>
      </c>
      <c r="I48" s="79">
        <f t="shared" si="21"/>
        <v>3.9960000000000004</v>
      </c>
      <c r="J48" s="80">
        <v>9.99</v>
      </c>
      <c r="K48" s="79">
        <f t="shared" si="22"/>
        <v>251.74799999999999</v>
      </c>
      <c r="L48" s="115">
        <f t="shared" si="1"/>
        <v>312.16751999999997</v>
      </c>
      <c r="M48" s="115">
        <f t="shared" si="2"/>
        <v>208.11168000000004</v>
      </c>
      <c r="N48" s="117">
        <f t="shared" si="3"/>
        <v>520.27919999999995</v>
      </c>
      <c r="O48" s="78"/>
    </row>
    <row r="49" spans="1:15" s="23" customFormat="1" ht="15.6">
      <c r="A49" s="16" t="s">
        <v>178</v>
      </c>
      <c r="B49" s="111" t="s">
        <v>72</v>
      </c>
      <c r="C49" s="27"/>
      <c r="D49" s="27"/>
      <c r="E49" s="16">
        <v>85049</v>
      </c>
      <c r="F49" s="29" t="s">
        <v>35</v>
      </c>
      <c r="G49" s="66">
        <v>3</v>
      </c>
      <c r="H49" s="79">
        <f t="shared" si="23"/>
        <v>15.035999999999998</v>
      </c>
      <c r="I49" s="79">
        <f t="shared" si="21"/>
        <v>10.024000000000001</v>
      </c>
      <c r="J49" s="80">
        <v>25.06</v>
      </c>
      <c r="K49" s="79">
        <f t="shared" si="22"/>
        <v>45.10799999999999</v>
      </c>
      <c r="L49" s="115">
        <f t="shared" si="1"/>
        <v>55.933919999999986</v>
      </c>
      <c r="M49" s="115">
        <f t="shared" si="2"/>
        <v>37.289280000000005</v>
      </c>
      <c r="N49" s="117">
        <f t="shared" si="3"/>
        <v>93.223199999999991</v>
      </c>
      <c r="O49" s="78"/>
    </row>
    <row r="50" spans="1:15" s="23" customFormat="1" ht="15.6">
      <c r="A50" s="16" t="s">
        <v>179</v>
      </c>
      <c r="B50" s="111" t="s">
        <v>73</v>
      </c>
      <c r="C50" s="27"/>
      <c r="D50" s="27"/>
      <c r="E50" s="16">
        <v>72332</v>
      </c>
      <c r="F50" s="29" t="s">
        <v>35</v>
      </c>
      <c r="G50" s="66">
        <v>1</v>
      </c>
      <c r="H50" s="79">
        <f t="shared" si="23"/>
        <v>9.4320000000000004</v>
      </c>
      <c r="I50" s="79">
        <f t="shared" si="21"/>
        <v>6.2880000000000003</v>
      </c>
      <c r="J50" s="80">
        <v>15.72</v>
      </c>
      <c r="K50" s="79">
        <f t="shared" si="22"/>
        <v>9.4320000000000004</v>
      </c>
      <c r="L50" s="115">
        <f t="shared" si="1"/>
        <v>11.695680000000001</v>
      </c>
      <c r="M50" s="115">
        <f t="shared" si="2"/>
        <v>7.7971200000000005</v>
      </c>
      <c r="N50" s="117">
        <f t="shared" si="3"/>
        <v>19.492800000000003</v>
      </c>
      <c r="O50" s="78"/>
    </row>
    <row r="51" spans="1:15" s="23" customFormat="1" ht="15.6">
      <c r="A51" s="16" t="s">
        <v>180</v>
      </c>
      <c r="B51" s="111" t="s">
        <v>61</v>
      </c>
      <c r="C51" s="27"/>
      <c r="D51" s="27"/>
      <c r="E51" s="16">
        <v>72331</v>
      </c>
      <c r="F51" s="29" t="s">
        <v>35</v>
      </c>
      <c r="G51" s="66">
        <v>8</v>
      </c>
      <c r="H51" s="79">
        <f t="shared" si="23"/>
        <v>4.9739999999999993</v>
      </c>
      <c r="I51" s="79">
        <f t="shared" si="21"/>
        <v>3.3159999999999998</v>
      </c>
      <c r="J51" s="80">
        <v>8.2899999999999991</v>
      </c>
      <c r="K51" s="79">
        <f t="shared" si="22"/>
        <v>39.791999999999994</v>
      </c>
      <c r="L51" s="115">
        <f t="shared" si="1"/>
        <v>49.342079999999996</v>
      </c>
      <c r="M51" s="115">
        <f t="shared" si="2"/>
        <v>32.89472</v>
      </c>
      <c r="N51" s="117">
        <f t="shared" si="3"/>
        <v>82.236799999999988</v>
      </c>
      <c r="O51" s="78"/>
    </row>
    <row r="52" spans="1:15" s="5" customFormat="1" ht="15.6">
      <c r="A52" s="16" t="s">
        <v>181</v>
      </c>
      <c r="B52" s="111" t="s">
        <v>129</v>
      </c>
      <c r="C52" s="112"/>
      <c r="D52" s="112"/>
      <c r="E52" s="26">
        <v>84227</v>
      </c>
      <c r="F52" s="51" t="s">
        <v>35</v>
      </c>
      <c r="G52" s="67">
        <v>1</v>
      </c>
      <c r="H52" s="88">
        <f>J52*0.85</f>
        <v>23.646999999999998</v>
      </c>
      <c r="I52" s="88">
        <f>J52*0.15</f>
        <v>4.173</v>
      </c>
      <c r="J52" s="85">
        <v>27.82</v>
      </c>
      <c r="K52" s="88">
        <f t="shared" si="22"/>
        <v>23.646999999999998</v>
      </c>
      <c r="L52" s="115">
        <f t="shared" si="1"/>
        <v>29.322279999999999</v>
      </c>
      <c r="M52" s="115">
        <f t="shared" si="2"/>
        <v>5.1745200000000002</v>
      </c>
      <c r="N52" s="117">
        <f t="shared" si="3"/>
        <v>34.4968</v>
      </c>
      <c r="O52" s="127"/>
    </row>
    <row r="53" spans="1:15" s="5" customFormat="1" ht="27.6">
      <c r="A53" s="16" t="s">
        <v>182</v>
      </c>
      <c r="B53" s="146" t="s">
        <v>130</v>
      </c>
      <c r="C53" s="112"/>
      <c r="D53" s="112"/>
      <c r="E53" s="26" t="s">
        <v>100</v>
      </c>
      <c r="F53" s="51" t="s">
        <v>35</v>
      </c>
      <c r="G53" s="67">
        <v>28</v>
      </c>
      <c r="H53" s="88">
        <f>J53*0.85</f>
        <v>19.125</v>
      </c>
      <c r="I53" s="88">
        <f>J53*0.15</f>
        <v>3.375</v>
      </c>
      <c r="J53" s="85">
        <v>22.5</v>
      </c>
      <c r="K53" s="88">
        <f t="shared" si="22"/>
        <v>535.5</v>
      </c>
      <c r="L53" s="115">
        <f t="shared" si="1"/>
        <v>664.02</v>
      </c>
      <c r="M53" s="115">
        <f t="shared" si="2"/>
        <v>117.17999999999999</v>
      </c>
      <c r="N53" s="117">
        <f t="shared" si="3"/>
        <v>781.19999999999993</v>
      </c>
      <c r="O53" s="127"/>
    </row>
    <row r="54" spans="1:15" s="23" customFormat="1" ht="15.6">
      <c r="A54" s="16" t="s">
        <v>183</v>
      </c>
      <c r="B54" s="111" t="s">
        <v>131</v>
      </c>
      <c r="C54" s="27"/>
      <c r="D54" s="27"/>
      <c r="E54" s="16">
        <v>84402</v>
      </c>
      <c r="F54" s="29" t="s">
        <v>35</v>
      </c>
      <c r="G54" s="66">
        <v>1</v>
      </c>
      <c r="H54" s="79">
        <f t="shared" si="23"/>
        <v>24.804000000000002</v>
      </c>
      <c r="I54" s="79">
        <f t="shared" si="21"/>
        <v>16.536000000000001</v>
      </c>
      <c r="J54" s="80">
        <v>41.34</v>
      </c>
      <c r="K54" s="79">
        <f t="shared" si="22"/>
        <v>24.804000000000002</v>
      </c>
      <c r="L54" s="115">
        <f t="shared" si="1"/>
        <v>30.756960000000003</v>
      </c>
      <c r="M54" s="115">
        <f t="shared" si="2"/>
        <v>20.504640000000002</v>
      </c>
      <c r="N54" s="117">
        <f t="shared" si="3"/>
        <v>51.261600000000001</v>
      </c>
      <c r="O54" s="78"/>
    </row>
    <row r="55" spans="1:15" s="23" customFormat="1" ht="15.6">
      <c r="A55" s="16" t="s">
        <v>184</v>
      </c>
      <c r="B55" s="111" t="s">
        <v>63</v>
      </c>
      <c r="C55" s="27"/>
      <c r="D55" s="27"/>
      <c r="E55" s="16">
        <v>72934</v>
      </c>
      <c r="F55" s="29" t="s">
        <v>34</v>
      </c>
      <c r="G55" s="66">
        <f>153.98+65.9</f>
        <v>219.88</v>
      </c>
      <c r="H55" s="79">
        <f t="shared" si="23"/>
        <v>2.4599999999999995</v>
      </c>
      <c r="I55" s="79">
        <f t="shared" si="21"/>
        <v>1.64</v>
      </c>
      <c r="J55" s="80">
        <v>4.0999999999999996</v>
      </c>
      <c r="K55" s="79">
        <f t="shared" si="22"/>
        <v>540.90479999999991</v>
      </c>
      <c r="L55" s="115">
        <f t="shared" si="1"/>
        <v>670.72195199999987</v>
      </c>
      <c r="M55" s="115">
        <f t="shared" si="2"/>
        <v>447.14796799999993</v>
      </c>
      <c r="N55" s="117">
        <f t="shared" si="3"/>
        <v>1117.8699199999999</v>
      </c>
      <c r="O55" s="78"/>
    </row>
    <row r="56" spans="1:15" s="23" customFormat="1" ht="15.6">
      <c r="A56" s="16" t="s">
        <v>185</v>
      </c>
      <c r="B56" s="111" t="s">
        <v>69</v>
      </c>
      <c r="C56" s="27"/>
      <c r="D56" s="27"/>
      <c r="E56" s="16">
        <v>72935</v>
      </c>
      <c r="F56" s="29" t="s">
        <v>34</v>
      </c>
      <c r="G56" s="66">
        <v>14.82</v>
      </c>
      <c r="H56" s="79">
        <f t="shared" si="23"/>
        <v>3.12</v>
      </c>
      <c r="I56" s="79">
        <f t="shared" si="21"/>
        <v>2.08</v>
      </c>
      <c r="J56" s="80">
        <v>5.2</v>
      </c>
      <c r="K56" s="79">
        <f t="shared" si="22"/>
        <v>46.238400000000006</v>
      </c>
      <c r="L56" s="115">
        <f t="shared" si="1"/>
        <v>57.335616000000009</v>
      </c>
      <c r="M56" s="115">
        <f t="shared" si="2"/>
        <v>38.223744000000003</v>
      </c>
      <c r="N56" s="117">
        <f t="shared" si="3"/>
        <v>95.559360000000012</v>
      </c>
      <c r="O56" s="78"/>
    </row>
    <row r="57" spans="1:15" s="23" customFormat="1" ht="15.6">
      <c r="A57" s="16" t="s">
        <v>186</v>
      </c>
      <c r="B57" s="111" t="s">
        <v>64</v>
      </c>
      <c r="C57" s="27"/>
      <c r="D57" s="27"/>
      <c r="E57" s="16">
        <v>68069</v>
      </c>
      <c r="F57" s="29" t="s">
        <v>35</v>
      </c>
      <c r="G57" s="66">
        <v>2</v>
      </c>
      <c r="H57" s="79">
        <f t="shared" si="23"/>
        <v>9.4367999999999999</v>
      </c>
      <c r="I57" s="79">
        <f t="shared" si="21"/>
        <v>6.2912000000000008</v>
      </c>
      <c r="J57" s="80">
        <f>0.4*39.32</f>
        <v>15.728000000000002</v>
      </c>
      <c r="K57" s="79">
        <f t="shared" si="22"/>
        <v>18.8736</v>
      </c>
      <c r="L57" s="115">
        <f t="shared" si="1"/>
        <v>23.403264</v>
      </c>
      <c r="M57" s="115">
        <f t="shared" si="2"/>
        <v>15.602176000000002</v>
      </c>
      <c r="N57" s="117">
        <f t="shared" si="3"/>
        <v>39.00544</v>
      </c>
      <c r="O57" s="78"/>
    </row>
    <row r="58" spans="1:15" s="23" customFormat="1" ht="15.6">
      <c r="A58" s="16" t="s">
        <v>187</v>
      </c>
      <c r="B58" s="111" t="s">
        <v>51</v>
      </c>
      <c r="C58" s="27"/>
      <c r="D58" s="27"/>
      <c r="E58" s="16" t="s">
        <v>90</v>
      </c>
      <c r="F58" s="29" t="s">
        <v>35</v>
      </c>
      <c r="G58" s="66">
        <v>2</v>
      </c>
      <c r="H58" s="79">
        <f t="shared" si="23"/>
        <v>6.0059999999999993</v>
      </c>
      <c r="I58" s="79">
        <f t="shared" si="21"/>
        <v>4.0040000000000004</v>
      </c>
      <c r="J58" s="80">
        <v>10.01</v>
      </c>
      <c r="K58" s="79">
        <f t="shared" si="22"/>
        <v>12.011999999999999</v>
      </c>
      <c r="L58" s="115">
        <f t="shared" si="1"/>
        <v>14.894879999999999</v>
      </c>
      <c r="M58" s="115">
        <f t="shared" si="2"/>
        <v>9.929920000000001</v>
      </c>
      <c r="N58" s="117">
        <f t="shared" si="3"/>
        <v>24.8248</v>
      </c>
      <c r="O58" s="78"/>
    </row>
    <row r="59" spans="1:15" s="23" customFormat="1" ht="15.6">
      <c r="A59" s="16" t="s">
        <v>188</v>
      </c>
      <c r="B59" s="111" t="s">
        <v>134</v>
      </c>
      <c r="C59" s="27"/>
      <c r="D59" s="27"/>
      <c r="E59" s="16" t="s">
        <v>90</v>
      </c>
      <c r="F59" s="29" t="s">
        <v>35</v>
      </c>
      <c r="G59" s="66">
        <v>2</v>
      </c>
      <c r="H59" s="79">
        <f t="shared" si="23"/>
        <v>6.0059999999999993</v>
      </c>
      <c r="I59" s="79">
        <f t="shared" si="21"/>
        <v>4.0040000000000004</v>
      </c>
      <c r="J59" s="80">
        <v>10.01</v>
      </c>
      <c r="K59" s="79">
        <f t="shared" si="22"/>
        <v>12.011999999999999</v>
      </c>
      <c r="L59" s="115">
        <f t="shared" si="1"/>
        <v>14.894879999999999</v>
      </c>
      <c r="M59" s="115">
        <f t="shared" si="2"/>
        <v>9.929920000000001</v>
      </c>
      <c r="N59" s="117">
        <f t="shared" si="3"/>
        <v>24.8248</v>
      </c>
      <c r="O59" s="78"/>
    </row>
    <row r="60" spans="1:15" s="23" customFormat="1" ht="15.6">
      <c r="A60" s="16" t="s">
        <v>189</v>
      </c>
      <c r="B60" s="111" t="s">
        <v>65</v>
      </c>
      <c r="C60" s="27"/>
      <c r="D60" s="27"/>
      <c r="E60" s="16" t="s">
        <v>91</v>
      </c>
      <c r="F60" s="29" t="s">
        <v>35</v>
      </c>
      <c r="G60" s="66">
        <v>2</v>
      </c>
      <c r="H60" s="79">
        <f t="shared" si="23"/>
        <v>9.468</v>
      </c>
      <c r="I60" s="79">
        <f t="shared" si="21"/>
        <v>6.3120000000000003</v>
      </c>
      <c r="J60" s="80">
        <v>15.78</v>
      </c>
      <c r="K60" s="79">
        <f t="shared" si="22"/>
        <v>18.936</v>
      </c>
      <c r="L60" s="115">
        <f t="shared" si="1"/>
        <v>23.480640000000001</v>
      </c>
      <c r="M60" s="115">
        <f t="shared" si="2"/>
        <v>15.65376</v>
      </c>
      <c r="N60" s="117">
        <f t="shared" si="3"/>
        <v>39.134399999999999</v>
      </c>
      <c r="O60" s="78"/>
    </row>
    <row r="61" spans="1:15" s="23" customFormat="1" ht="15.6">
      <c r="A61" s="16" t="s">
        <v>190</v>
      </c>
      <c r="B61" s="111" t="s">
        <v>135</v>
      </c>
      <c r="C61" s="27"/>
      <c r="D61" s="27"/>
      <c r="E61" s="16" t="s">
        <v>91</v>
      </c>
      <c r="F61" s="29" t="s">
        <v>35</v>
      </c>
      <c r="G61" s="66">
        <v>1</v>
      </c>
      <c r="H61" s="79">
        <f t="shared" ref="H61" si="26">J61*0.6</f>
        <v>9.468</v>
      </c>
      <c r="I61" s="79">
        <f t="shared" ref="I61" si="27">J61*0.4</f>
        <v>6.3120000000000003</v>
      </c>
      <c r="J61" s="80">
        <v>15.78</v>
      </c>
      <c r="K61" s="79">
        <f t="shared" si="22"/>
        <v>9.468</v>
      </c>
      <c r="L61" s="115">
        <f t="shared" si="1"/>
        <v>11.740320000000001</v>
      </c>
      <c r="M61" s="115">
        <f t="shared" si="2"/>
        <v>7.8268800000000001</v>
      </c>
      <c r="N61" s="117">
        <f t="shared" si="3"/>
        <v>19.5672</v>
      </c>
      <c r="O61" s="78"/>
    </row>
    <row r="62" spans="1:15" s="23" customFormat="1" ht="15.6">
      <c r="A62" s="16" t="s">
        <v>191</v>
      </c>
      <c r="B62" s="111" t="s">
        <v>136</v>
      </c>
      <c r="C62" s="27"/>
      <c r="D62" s="27"/>
      <c r="E62" s="16" t="s">
        <v>137</v>
      </c>
      <c r="F62" s="29" t="s">
        <v>35</v>
      </c>
      <c r="G62" s="66">
        <v>1</v>
      </c>
      <c r="H62" s="79">
        <f t="shared" si="23"/>
        <v>71.790000000000006</v>
      </c>
      <c r="I62" s="79">
        <f t="shared" si="21"/>
        <v>47.860000000000007</v>
      </c>
      <c r="J62" s="80">
        <v>119.65</v>
      </c>
      <c r="K62" s="79">
        <f t="shared" si="22"/>
        <v>71.790000000000006</v>
      </c>
      <c r="L62" s="115">
        <f t="shared" si="1"/>
        <v>89.019600000000011</v>
      </c>
      <c r="M62" s="115">
        <f t="shared" si="2"/>
        <v>59.34640000000001</v>
      </c>
      <c r="N62" s="117">
        <f t="shared" si="3"/>
        <v>148.36600000000001</v>
      </c>
      <c r="O62" s="78"/>
    </row>
    <row r="63" spans="1:15" s="23" customFormat="1" ht="15.75" customHeight="1">
      <c r="A63" s="16" t="s">
        <v>192</v>
      </c>
      <c r="B63" s="111" t="s">
        <v>71</v>
      </c>
      <c r="C63" s="27"/>
      <c r="D63" s="27"/>
      <c r="E63" s="16">
        <v>72573</v>
      </c>
      <c r="F63" s="29" t="s">
        <v>35</v>
      </c>
      <c r="G63" s="62">
        <v>15</v>
      </c>
      <c r="H63" s="79">
        <f t="shared" si="23"/>
        <v>2.88</v>
      </c>
      <c r="I63" s="79">
        <f t="shared" si="21"/>
        <v>1.92</v>
      </c>
      <c r="J63" s="80">
        <v>4.8</v>
      </c>
      <c r="K63" s="79">
        <f t="shared" si="22"/>
        <v>43.199999999999996</v>
      </c>
      <c r="L63" s="115">
        <f t="shared" si="1"/>
        <v>53.567999999999998</v>
      </c>
      <c r="M63" s="115">
        <f t="shared" si="2"/>
        <v>35.711999999999996</v>
      </c>
      <c r="N63" s="117">
        <f t="shared" si="3"/>
        <v>89.28</v>
      </c>
      <c r="O63" s="78"/>
    </row>
    <row r="64" spans="1:15" s="23" customFormat="1" ht="15.75" customHeight="1">
      <c r="A64" s="16" t="s">
        <v>193</v>
      </c>
      <c r="B64" s="111" t="s">
        <v>70</v>
      </c>
      <c r="C64" s="27"/>
      <c r="D64" s="27"/>
      <c r="E64" s="16">
        <v>72439</v>
      </c>
      <c r="F64" s="29" t="s">
        <v>35</v>
      </c>
      <c r="G64" s="62">
        <v>7</v>
      </c>
      <c r="H64" s="79">
        <f t="shared" si="23"/>
        <v>3.1440000000000001</v>
      </c>
      <c r="I64" s="79">
        <f t="shared" si="21"/>
        <v>2.0960000000000001</v>
      </c>
      <c r="J64" s="80">
        <v>5.24</v>
      </c>
      <c r="K64" s="79">
        <f t="shared" si="22"/>
        <v>22.008000000000003</v>
      </c>
      <c r="L64" s="115">
        <f t="shared" si="1"/>
        <v>27.289920000000002</v>
      </c>
      <c r="M64" s="115">
        <f t="shared" si="2"/>
        <v>18.193280000000001</v>
      </c>
      <c r="N64" s="117">
        <f t="shared" si="3"/>
        <v>45.483200000000004</v>
      </c>
      <c r="O64" s="78"/>
    </row>
    <row r="65" spans="1:15" s="23" customFormat="1" ht="15.6">
      <c r="A65" s="16" t="s">
        <v>194</v>
      </c>
      <c r="B65" s="111" t="s">
        <v>31</v>
      </c>
      <c r="C65" s="27"/>
      <c r="D65" s="27"/>
      <c r="E65" s="16" t="s">
        <v>92</v>
      </c>
      <c r="F65" s="29" t="s">
        <v>33</v>
      </c>
      <c r="G65" s="62">
        <v>67.84</v>
      </c>
      <c r="H65" s="79">
        <f t="shared" si="23"/>
        <v>3.0660000000000003</v>
      </c>
      <c r="I65" s="79">
        <f t="shared" si="21"/>
        <v>2.044</v>
      </c>
      <c r="J65" s="80">
        <v>5.1100000000000003</v>
      </c>
      <c r="K65" s="79">
        <f t="shared" si="22"/>
        <v>207.99744000000004</v>
      </c>
      <c r="L65" s="115">
        <f t="shared" si="1"/>
        <v>257.91682560000004</v>
      </c>
      <c r="M65" s="115">
        <f t="shared" si="2"/>
        <v>171.9445504</v>
      </c>
      <c r="N65" s="117">
        <f t="shared" si="3"/>
        <v>429.86137600000006</v>
      </c>
      <c r="O65" s="78"/>
    </row>
    <row r="66" spans="1:15" s="23" customFormat="1" ht="15.6">
      <c r="A66" s="16" t="s">
        <v>195</v>
      </c>
      <c r="B66" s="111" t="s">
        <v>78</v>
      </c>
      <c r="C66" s="27"/>
      <c r="D66" s="27"/>
      <c r="E66" s="16">
        <v>72558</v>
      </c>
      <c r="F66" s="29" t="s">
        <v>35</v>
      </c>
      <c r="G66" s="62">
        <v>6</v>
      </c>
      <c r="H66" s="79">
        <f t="shared" si="23"/>
        <v>4.29</v>
      </c>
      <c r="I66" s="79">
        <f t="shared" si="21"/>
        <v>2.8600000000000003</v>
      </c>
      <c r="J66" s="80">
        <v>7.15</v>
      </c>
      <c r="K66" s="79">
        <f t="shared" si="22"/>
        <v>25.740000000000002</v>
      </c>
      <c r="L66" s="115">
        <f t="shared" si="1"/>
        <v>31.917600000000004</v>
      </c>
      <c r="M66" s="115">
        <f t="shared" si="2"/>
        <v>21.278400000000005</v>
      </c>
      <c r="N66" s="117">
        <f t="shared" si="3"/>
        <v>53.196000000000012</v>
      </c>
      <c r="O66" s="78"/>
    </row>
    <row r="67" spans="1:15" s="23" customFormat="1" ht="15.6">
      <c r="A67" s="16" t="s">
        <v>196</v>
      </c>
      <c r="B67" s="111" t="s">
        <v>66</v>
      </c>
      <c r="C67" s="27"/>
      <c r="D67" s="27"/>
      <c r="E67" s="16" t="s">
        <v>93</v>
      </c>
      <c r="F67" s="29" t="s">
        <v>34</v>
      </c>
      <c r="G67" s="62">
        <v>6.74</v>
      </c>
      <c r="H67" s="79">
        <f t="shared" si="23"/>
        <v>12.185999999999998</v>
      </c>
      <c r="I67" s="79">
        <f t="shared" si="21"/>
        <v>8.1240000000000006</v>
      </c>
      <c r="J67" s="80">
        <v>20.309999999999999</v>
      </c>
      <c r="K67" s="79">
        <f t="shared" si="22"/>
        <v>82.133639999999986</v>
      </c>
      <c r="L67" s="115">
        <f t="shared" si="1"/>
        <v>101.84571359999998</v>
      </c>
      <c r="M67" s="115">
        <f t="shared" si="2"/>
        <v>67.897142400000007</v>
      </c>
      <c r="N67" s="117">
        <f t="shared" si="3"/>
        <v>169.74285599999999</v>
      </c>
      <c r="O67" s="78"/>
    </row>
    <row r="68" spans="1:15" s="23" customFormat="1" ht="15.6">
      <c r="A68" s="16" t="s">
        <v>197</v>
      </c>
      <c r="B68" s="111" t="s">
        <v>76</v>
      </c>
      <c r="C68" s="27"/>
      <c r="D68" s="27"/>
      <c r="E68" s="16">
        <v>72560</v>
      </c>
      <c r="F68" s="29" t="s">
        <v>74</v>
      </c>
      <c r="G68" s="62">
        <v>16</v>
      </c>
      <c r="H68" s="79">
        <f t="shared" si="23"/>
        <v>5.3820000000000006</v>
      </c>
      <c r="I68" s="79">
        <f t="shared" si="21"/>
        <v>3.5880000000000005</v>
      </c>
      <c r="J68" s="80">
        <v>8.9700000000000006</v>
      </c>
      <c r="K68" s="79">
        <f t="shared" si="22"/>
        <v>86.112000000000009</v>
      </c>
      <c r="L68" s="115">
        <f t="shared" ref="L68:L99" si="28">G68*H68*1.24</f>
        <v>106.77888000000002</v>
      </c>
      <c r="M68" s="115">
        <f t="shared" ref="M68:M99" si="29">G68*I68*1.24</f>
        <v>71.18592000000001</v>
      </c>
      <c r="N68" s="117">
        <f t="shared" ref="N68:N100" si="30">L68+M68</f>
        <v>177.96480000000003</v>
      </c>
      <c r="O68" s="78"/>
    </row>
    <row r="69" spans="1:15" s="23" customFormat="1" ht="15.6">
      <c r="A69" s="16" t="s">
        <v>198</v>
      </c>
      <c r="B69" s="111" t="s">
        <v>77</v>
      </c>
      <c r="C69" s="27"/>
      <c r="D69" s="27"/>
      <c r="E69" s="16" t="s">
        <v>99</v>
      </c>
      <c r="F69" s="29" t="s">
        <v>74</v>
      </c>
      <c r="G69" s="62">
        <v>3</v>
      </c>
      <c r="H69" s="79">
        <f t="shared" si="23"/>
        <v>4.29</v>
      </c>
      <c r="I69" s="79">
        <f t="shared" si="21"/>
        <v>2.8600000000000003</v>
      </c>
      <c r="J69" s="80">
        <v>7.15</v>
      </c>
      <c r="K69" s="79">
        <f t="shared" si="22"/>
        <v>12.870000000000001</v>
      </c>
      <c r="L69" s="115">
        <f t="shared" si="28"/>
        <v>15.958800000000002</v>
      </c>
      <c r="M69" s="115">
        <f t="shared" si="29"/>
        <v>10.639200000000002</v>
      </c>
      <c r="N69" s="117">
        <f t="shared" si="30"/>
        <v>26.598000000000006</v>
      </c>
      <c r="O69" s="78"/>
    </row>
    <row r="70" spans="1:15" s="23" customFormat="1" ht="15.6">
      <c r="A70" s="16" t="s">
        <v>199</v>
      </c>
      <c r="B70" s="111" t="s">
        <v>75</v>
      </c>
      <c r="C70" s="27"/>
      <c r="D70" s="27"/>
      <c r="E70" s="16" t="s">
        <v>99</v>
      </c>
      <c r="F70" s="29" t="s">
        <v>74</v>
      </c>
      <c r="G70" s="62">
        <v>2</v>
      </c>
      <c r="H70" s="79">
        <f t="shared" si="23"/>
        <v>4.29</v>
      </c>
      <c r="I70" s="79">
        <f t="shared" si="21"/>
        <v>2.8600000000000003</v>
      </c>
      <c r="J70" s="80">
        <v>7.15</v>
      </c>
      <c r="K70" s="79">
        <f t="shared" si="22"/>
        <v>8.58</v>
      </c>
      <c r="L70" s="115">
        <f t="shared" si="28"/>
        <v>10.639200000000001</v>
      </c>
      <c r="M70" s="115">
        <f t="shared" si="29"/>
        <v>7.0928000000000004</v>
      </c>
      <c r="N70" s="117">
        <f t="shared" si="30"/>
        <v>17.731999999999999</v>
      </c>
      <c r="O70" s="78"/>
    </row>
    <row r="71" spans="1:15" s="23" customFormat="1" ht="15.6">
      <c r="A71" s="16" t="s">
        <v>200</v>
      </c>
      <c r="B71" s="111" t="s">
        <v>140</v>
      </c>
      <c r="C71" s="27"/>
      <c r="D71" s="27"/>
      <c r="E71" s="16">
        <v>72561</v>
      </c>
      <c r="F71" s="29" t="s">
        <v>74</v>
      </c>
      <c r="G71" s="62">
        <v>2</v>
      </c>
      <c r="H71" s="79">
        <f t="shared" ref="H71" si="31">J71*0.6</f>
        <v>5.3820000000000006</v>
      </c>
      <c r="I71" s="79">
        <f t="shared" ref="I71" si="32">J71*0.4</f>
        <v>3.5880000000000005</v>
      </c>
      <c r="J71" s="80">
        <v>8.9700000000000006</v>
      </c>
      <c r="K71" s="79">
        <f t="shared" si="22"/>
        <v>10.764000000000001</v>
      </c>
      <c r="L71" s="115">
        <f t="shared" si="28"/>
        <v>13.347360000000002</v>
      </c>
      <c r="M71" s="115">
        <f t="shared" si="29"/>
        <v>8.8982400000000013</v>
      </c>
      <c r="N71" s="117">
        <f t="shared" si="30"/>
        <v>22.245600000000003</v>
      </c>
      <c r="O71" s="78"/>
    </row>
    <row r="72" spans="1:15" s="23" customFormat="1" ht="15.6">
      <c r="A72" s="16" t="s">
        <v>201</v>
      </c>
      <c r="B72" s="111" t="s">
        <v>46</v>
      </c>
      <c r="C72" s="27"/>
      <c r="D72" s="27"/>
      <c r="E72" s="16" t="s">
        <v>94</v>
      </c>
      <c r="F72" s="29" t="s">
        <v>34</v>
      </c>
      <c r="G72" s="62">
        <v>23.19</v>
      </c>
      <c r="H72" s="79">
        <f t="shared" si="23"/>
        <v>16.427999999999997</v>
      </c>
      <c r="I72" s="79">
        <f t="shared" si="21"/>
        <v>10.952</v>
      </c>
      <c r="J72" s="80">
        <v>27.38</v>
      </c>
      <c r="K72" s="79">
        <f t="shared" si="22"/>
        <v>380.96531999999996</v>
      </c>
      <c r="L72" s="115">
        <f t="shared" si="28"/>
        <v>472.39699679999995</v>
      </c>
      <c r="M72" s="115">
        <f t="shared" si="29"/>
        <v>314.93133120000005</v>
      </c>
      <c r="N72" s="117">
        <f t="shared" si="30"/>
        <v>787.32832800000006</v>
      </c>
      <c r="O72" s="78"/>
    </row>
    <row r="73" spans="1:15" s="23" customFormat="1" ht="15.6">
      <c r="A73" s="16" t="s">
        <v>202</v>
      </c>
      <c r="B73" s="111" t="s">
        <v>32</v>
      </c>
      <c r="C73" s="27"/>
      <c r="D73" s="27"/>
      <c r="E73" s="16" t="s">
        <v>95</v>
      </c>
      <c r="F73" s="29" t="s">
        <v>34</v>
      </c>
      <c r="G73" s="62">
        <f>32.74+16.69</f>
        <v>49.430000000000007</v>
      </c>
      <c r="H73" s="79">
        <f t="shared" si="23"/>
        <v>23.957999999999998</v>
      </c>
      <c r="I73" s="79">
        <f t="shared" si="21"/>
        <v>15.972000000000001</v>
      </c>
      <c r="J73" s="80">
        <v>39.93</v>
      </c>
      <c r="K73" s="79">
        <f t="shared" si="22"/>
        <v>1184.2439400000001</v>
      </c>
      <c r="L73" s="115">
        <f t="shared" si="28"/>
        <v>1468.4624856</v>
      </c>
      <c r="M73" s="115">
        <f t="shared" si="29"/>
        <v>978.97499040000025</v>
      </c>
      <c r="N73" s="117">
        <f t="shared" si="30"/>
        <v>2447.4374760000001</v>
      </c>
      <c r="O73" s="78"/>
    </row>
    <row r="74" spans="1:15" s="23" customFormat="1" ht="15.6">
      <c r="A74" s="16" t="s">
        <v>203</v>
      </c>
      <c r="B74" s="111" t="s">
        <v>139</v>
      </c>
      <c r="C74" s="27"/>
      <c r="D74" s="27"/>
      <c r="E74" s="16">
        <v>72556</v>
      </c>
      <c r="F74" s="29" t="s">
        <v>74</v>
      </c>
      <c r="G74" s="62">
        <f>4+3</f>
        <v>7</v>
      </c>
      <c r="H74" s="79">
        <f t="shared" ref="H74" si="33">J74*0.6</f>
        <v>10.134</v>
      </c>
      <c r="I74" s="79">
        <f t="shared" ref="I74" si="34">J74*0.4</f>
        <v>6.7560000000000002</v>
      </c>
      <c r="J74" s="80">
        <v>16.89</v>
      </c>
      <c r="K74" s="79">
        <f t="shared" si="22"/>
        <v>70.938000000000002</v>
      </c>
      <c r="L74" s="115">
        <f t="shared" si="28"/>
        <v>87.963120000000004</v>
      </c>
      <c r="M74" s="115">
        <f t="shared" si="29"/>
        <v>58.64208</v>
      </c>
      <c r="N74" s="117">
        <f t="shared" si="30"/>
        <v>146.6052</v>
      </c>
      <c r="O74" s="78"/>
    </row>
    <row r="75" spans="1:15" s="23" customFormat="1" ht="15.6">
      <c r="A75" s="16" t="s">
        <v>204</v>
      </c>
      <c r="B75" s="111" t="s">
        <v>138</v>
      </c>
      <c r="C75" s="27"/>
      <c r="D75" s="27"/>
      <c r="E75" s="16">
        <v>86913</v>
      </c>
      <c r="F75" s="29" t="s">
        <v>35</v>
      </c>
      <c r="G75" s="62">
        <v>3</v>
      </c>
      <c r="H75" s="79">
        <f t="shared" si="23"/>
        <v>16.745999999999999</v>
      </c>
      <c r="I75" s="79">
        <f t="shared" si="21"/>
        <v>11.164000000000001</v>
      </c>
      <c r="J75" s="80">
        <v>27.91</v>
      </c>
      <c r="K75" s="79">
        <f t="shared" si="22"/>
        <v>50.238</v>
      </c>
      <c r="L75" s="115">
        <f t="shared" si="28"/>
        <v>62.295119999999997</v>
      </c>
      <c r="M75" s="115">
        <f t="shared" si="29"/>
        <v>41.530080000000005</v>
      </c>
      <c r="N75" s="117">
        <f t="shared" si="30"/>
        <v>103.8252</v>
      </c>
      <c r="O75" s="78"/>
    </row>
    <row r="76" spans="1:15" s="23" customFormat="1" ht="15.6">
      <c r="A76" s="16" t="s">
        <v>205</v>
      </c>
      <c r="B76" s="111" t="s">
        <v>68</v>
      </c>
      <c r="C76" s="27"/>
      <c r="D76" s="27"/>
      <c r="E76" s="16">
        <v>40777</v>
      </c>
      <c r="F76" s="29" t="s">
        <v>35</v>
      </c>
      <c r="G76" s="66">
        <v>4</v>
      </c>
      <c r="H76" s="79">
        <f t="shared" si="23"/>
        <v>20.117999999999999</v>
      </c>
      <c r="I76" s="79">
        <f t="shared" si="21"/>
        <v>13.412000000000001</v>
      </c>
      <c r="J76" s="80">
        <v>33.53</v>
      </c>
      <c r="K76" s="79">
        <f t="shared" si="22"/>
        <v>80.471999999999994</v>
      </c>
      <c r="L76" s="115">
        <f t="shared" si="28"/>
        <v>99.785279999999986</v>
      </c>
      <c r="M76" s="115">
        <f t="shared" si="29"/>
        <v>66.523520000000005</v>
      </c>
      <c r="N76" s="117">
        <f t="shared" si="30"/>
        <v>166.30879999999999</v>
      </c>
      <c r="O76" s="78"/>
    </row>
    <row r="77" spans="1:15" s="23" customFormat="1" ht="15.6">
      <c r="A77" s="16" t="s">
        <v>206</v>
      </c>
      <c r="B77" s="111" t="s">
        <v>67</v>
      </c>
      <c r="C77" s="27"/>
      <c r="D77" s="27"/>
      <c r="E77" s="16">
        <v>72684</v>
      </c>
      <c r="F77" s="29" t="s">
        <v>35</v>
      </c>
      <c r="G77" s="66">
        <v>1</v>
      </c>
      <c r="H77" s="79">
        <f t="shared" si="23"/>
        <v>10.523999999999999</v>
      </c>
      <c r="I77" s="79">
        <f t="shared" si="21"/>
        <v>7.016</v>
      </c>
      <c r="J77" s="80">
        <v>17.54</v>
      </c>
      <c r="K77" s="79">
        <f t="shared" si="22"/>
        <v>10.523999999999999</v>
      </c>
      <c r="L77" s="115">
        <f t="shared" si="28"/>
        <v>13.049759999999999</v>
      </c>
      <c r="M77" s="115">
        <f t="shared" si="29"/>
        <v>8.69984</v>
      </c>
      <c r="N77" s="117">
        <f t="shared" si="30"/>
        <v>21.749600000000001</v>
      </c>
      <c r="O77" s="78"/>
    </row>
    <row r="78" spans="1:15" s="23" customFormat="1" ht="15.6">
      <c r="A78" s="16" t="s">
        <v>207</v>
      </c>
      <c r="B78" s="111" t="s">
        <v>79</v>
      </c>
      <c r="C78" s="28"/>
      <c r="D78" s="28"/>
      <c r="E78" s="25" t="s">
        <v>97</v>
      </c>
      <c r="F78" s="29" t="s">
        <v>35</v>
      </c>
      <c r="G78" s="68">
        <v>1</v>
      </c>
      <c r="H78" s="79">
        <f t="shared" si="23"/>
        <v>112.518</v>
      </c>
      <c r="I78" s="79">
        <f t="shared" si="21"/>
        <v>75.012</v>
      </c>
      <c r="J78" s="89">
        <v>187.53</v>
      </c>
      <c r="K78" s="79">
        <f t="shared" si="22"/>
        <v>112.518</v>
      </c>
      <c r="L78" s="115">
        <f t="shared" si="28"/>
        <v>139.52232000000001</v>
      </c>
      <c r="M78" s="115">
        <f t="shared" si="29"/>
        <v>93.014880000000005</v>
      </c>
      <c r="N78" s="117">
        <f t="shared" si="30"/>
        <v>232.53720000000001</v>
      </c>
      <c r="O78" s="78"/>
    </row>
    <row r="79" spans="1:15" s="23" customFormat="1" ht="15.6">
      <c r="A79" s="16" t="s">
        <v>208</v>
      </c>
      <c r="B79" s="111" t="s">
        <v>162</v>
      </c>
      <c r="C79" s="28"/>
      <c r="D79" s="28"/>
      <c r="E79" s="25">
        <v>72104</v>
      </c>
      <c r="F79" s="29" t="s">
        <v>34</v>
      </c>
      <c r="G79" s="68">
        <f>24.98+8.5</f>
        <v>33.480000000000004</v>
      </c>
      <c r="H79" s="79">
        <f t="shared" si="23"/>
        <v>15.947999999999999</v>
      </c>
      <c r="I79" s="79">
        <f t="shared" si="21"/>
        <v>10.632</v>
      </c>
      <c r="J79" s="90">
        <v>26.58</v>
      </c>
      <c r="K79" s="79">
        <f t="shared" si="22"/>
        <v>533.93903999999998</v>
      </c>
      <c r="L79" s="115">
        <f t="shared" si="28"/>
        <v>662.08440959999996</v>
      </c>
      <c r="M79" s="115">
        <f t="shared" si="29"/>
        <v>441.38960639999999</v>
      </c>
      <c r="N79" s="117">
        <f t="shared" si="30"/>
        <v>1103.4740159999999</v>
      </c>
      <c r="O79" s="78"/>
    </row>
    <row r="80" spans="1:15" s="23" customFormat="1" ht="15.6">
      <c r="A80" s="16" t="s">
        <v>209</v>
      </c>
      <c r="B80" s="111" t="s">
        <v>47</v>
      </c>
      <c r="C80" s="28"/>
      <c r="D80" s="28"/>
      <c r="E80" s="25" t="s">
        <v>97</v>
      </c>
      <c r="F80" s="29" t="s">
        <v>35</v>
      </c>
      <c r="G80" s="68">
        <v>2</v>
      </c>
      <c r="H80" s="79">
        <f t="shared" si="23"/>
        <v>81.317999999999998</v>
      </c>
      <c r="I80" s="79">
        <f t="shared" si="21"/>
        <v>54.212000000000003</v>
      </c>
      <c r="J80" s="90">
        <v>135.53</v>
      </c>
      <c r="K80" s="79">
        <f t="shared" si="22"/>
        <v>162.636</v>
      </c>
      <c r="L80" s="115">
        <f t="shared" si="28"/>
        <v>201.66863999999998</v>
      </c>
      <c r="M80" s="115">
        <f t="shared" si="29"/>
        <v>134.44576000000001</v>
      </c>
      <c r="N80" s="117">
        <f t="shared" si="30"/>
        <v>336.11439999999999</v>
      </c>
      <c r="O80" s="78"/>
    </row>
    <row r="81" spans="1:15" s="23" customFormat="1" ht="15.6">
      <c r="A81" s="16" t="s">
        <v>210</v>
      </c>
      <c r="B81" s="111" t="s">
        <v>48</v>
      </c>
      <c r="C81" s="28"/>
      <c r="D81" s="28"/>
      <c r="E81" s="25" t="s">
        <v>97</v>
      </c>
      <c r="F81" s="29" t="s">
        <v>35</v>
      </c>
      <c r="G81" s="68">
        <v>1</v>
      </c>
      <c r="H81" s="79">
        <f t="shared" si="23"/>
        <v>349.05599999999998</v>
      </c>
      <c r="I81" s="79">
        <f t="shared" si="21"/>
        <v>232.70400000000001</v>
      </c>
      <c r="J81" s="90">
        <v>581.76</v>
      </c>
      <c r="K81" s="79">
        <f t="shared" si="22"/>
        <v>349.05599999999998</v>
      </c>
      <c r="L81" s="115">
        <f t="shared" si="28"/>
        <v>432.82943999999998</v>
      </c>
      <c r="M81" s="115">
        <f t="shared" si="29"/>
        <v>288.55295999999998</v>
      </c>
      <c r="N81" s="117">
        <f t="shared" si="30"/>
        <v>721.38239999999996</v>
      </c>
      <c r="O81" s="78"/>
    </row>
    <row r="82" spans="1:15" s="23" customFormat="1" ht="15.6">
      <c r="A82" s="16" t="s">
        <v>211</v>
      </c>
      <c r="B82" s="111" t="s">
        <v>49</v>
      </c>
      <c r="C82" s="28"/>
      <c r="D82" s="28"/>
      <c r="E82" s="25" t="s">
        <v>97</v>
      </c>
      <c r="F82" s="29" t="s">
        <v>35</v>
      </c>
      <c r="G82" s="68">
        <v>1</v>
      </c>
      <c r="H82" s="79">
        <f t="shared" si="23"/>
        <v>230.31</v>
      </c>
      <c r="I82" s="79">
        <f t="shared" si="21"/>
        <v>153.54000000000002</v>
      </c>
      <c r="J82" s="89">
        <v>383.85</v>
      </c>
      <c r="K82" s="79">
        <f t="shared" si="22"/>
        <v>230.31</v>
      </c>
      <c r="L82" s="115">
        <f t="shared" si="28"/>
        <v>285.58440000000002</v>
      </c>
      <c r="M82" s="115">
        <f t="shared" si="29"/>
        <v>190.38960000000003</v>
      </c>
      <c r="N82" s="117">
        <f t="shared" si="30"/>
        <v>475.97400000000005</v>
      </c>
      <c r="O82" s="78"/>
    </row>
    <row r="83" spans="1:15" s="10" customFormat="1" ht="27.6">
      <c r="A83" s="16" t="s">
        <v>212</v>
      </c>
      <c r="B83" s="141" t="s">
        <v>112</v>
      </c>
      <c r="C83" s="102"/>
      <c r="D83" s="102"/>
      <c r="E83" s="46">
        <v>86903</v>
      </c>
      <c r="F83" s="44" t="s">
        <v>111</v>
      </c>
      <c r="G83" s="63">
        <v>2</v>
      </c>
      <c r="H83" s="79">
        <f t="shared" si="23"/>
        <v>104.29199999999999</v>
      </c>
      <c r="I83" s="79">
        <f t="shared" si="21"/>
        <v>69.528000000000006</v>
      </c>
      <c r="J83" s="81">
        <v>173.82</v>
      </c>
      <c r="K83" s="79">
        <f t="shared" si="22"/>
        <v>208.58399999999997</v>
      </c>
      <c r="L83" s="115">
        <f t="shared" si="28"/>
        <v>258.64415999999994</v>
      </c>
      <c r="M83" s="115">
        <f t="shared" si="29"/>
        <v>172.42944</v>
      </c>
      <c r="N83" s="117">
        <f t="shared" si="30"/>
        <v>431.07359999999994</v>
      </c>
      <c r="O83" s="78"/>
    </row>
    <row r="84" spans="1:15" s="22" customFormat="1" ht="27.6">
      <c r="A84" s="16" t="s">
        <v>213</v>
      </c>
      <c r="B84" s="146" t="s">
        <v>141</v>
      </c>
      <c r="C84" s="110"/>
      <c r="D84" s="110"/>
      <c r="E84" s="13">
        <v>10422</v>
      </c>
      <c r="F84" s="33" t="s">
        <v>111</v>
      </c>
      <c r="G84" s="62">
        <v>2</v>
      </c>
      <c r="H84" s="79">
        <f t="shared" si="23"/>
        <v>209.97599999999997</v>
      </c>
      <c r="I84" s="79">
        <f t="shared" si="21"/>
        <v>139.98400000000001</v>
      </c>
      <c r="J84" s="82">
        <v>349.96</v>
      </c>
      <c r="K84" s="79">
        <f t="shared" si="22"/>
        <v>419.95199999999994</v>
      </c>
      <c r="L84" s="115">
        <f t="shared" si="28"/>
        <v>520.74047999999993</v>
      </c>
      <c r="M84" s="115">
        <f t="shared" si="29"/>
        <v>347.16032000000001</v>
      </c>
      <c r="N84" s="117">
        <f t="shared" si="30"/>
        <v>867.90079999999989</v>
      </c>
      <c r="O84" s="78"/>
    </row>
    <row r="85" spans="1:15" s="23" customFormat="1" ht="15.6">
      <c r="A85" s="16" t="s">
        <v>226</v>
      </c>
      <c r="B85" s="111" t="s">
        <v>227</v>
      </c>
      <c r="C85" s="27"/>
      <c r="D85" s="27"/>
      <c r="E85" s="16" t="s">
        <v>228</v>
      </c>
      <c r="F85" s="29" t="s">
        <v>35</v>
      </c>
      <c r="G85" s="66">
        <v>4</v>
      </c>
      <c r="H85" s="79">
        <f t="shared" ref="H85" si="35">J85*0.6</f>
        <v>31.607999999999997</v>
      </c>
      <c r="I85" s="79">
        <f t="shared" ref="I85" si="36">J85*0.4</f>
        <v>21.072000000000003</v>
      </c>
      <c r="J85" s="80">
        <v>52.68</v>
      </c>
      <c r="K85" s="79">
        <f t="shared" ref="K85" si="37">H85*G85</f>
        <v>126.43199999999999</v>
      </c>
      <c r="L85" s="115">
        <f t="shared" si="28"/>
        <v>156.77567999999999</v>
      </c>
      <c r="M85" s="115">
        <f t="shared" si="29"/>
        <v>104.51712000000002</v>
      </c>
      <c r="N85" s="117">
        <f t="shared" si="30"/>
        <v>261.2928</v>
      </c>
      <c r="O85" s="78"/>
    </row>
    <row r="86" spans="1:15" s="23" customFormat="1" ht="15.6">
      <c r="A86" s="135" t="s">
        <v>52</v>
      </c>
      <c r="B86" s="135" t="s">
        <v>37</v>
      </c>
      <c r="C86" s="135"/>
      <c r="D86" s="135"/>
      <c r="E86" s="129"/>
      <c r="F86" s="130"/>
      <c r="G86" s="136"/>
      <c r="H86" s="133"/>
      <c r="I86" s="133"/>
      <c r="J86" s="133"/>
      <c r="K86" s="133"/>
      <c r="L86" s="138"/>
      <c r="M86" s="138"/>
      <c r="N86" s="139"/>
      <c r="O86" s="140">
        <f>SUM(N87:N92)</f>
        <v>42908.853732000003</v>
      </c>
    </row>
    <row r="87" spans="1:15" s="23" customFormat="1" ht="27.6">
      <c r="A87" s="18" t="s">
        <v>53</v>
      </c>
      <c r="B87" s="147" t="s">
        <v>222</v>
      </c>
      <c r="C87" s="29"/>
      <c r="D87" s="29"/>
      <c r="E87" s="16" t="s">
        <v>96</v>
      </c>
      <c r="F87" s="29" t="s">
        <v>25</v>
      </c>
      <c r="G87" s="62">
        <f>14.35+2.25+1.3</f>
        <v>17.900000000000002</v>
      </c>
      <c r="H87" s="79">
        <f t="shared" ref="H87:H89" si="38">J87*0.6</f>
        <v>42.467999999999996</v>
      </c>
      <c r="I87" s="79">
        <f t="shared" ref="I87:I89" si="39">J87*0.4</f>
        <v>28.312000000000001</v>
      </c>
      <c r="J87" s="84">
        <v>70.78</v>
      </c>
      <c r="K87" s="79">
        <f t="shared" ref="K87:K92" si="40">H87*G87</f>
        <v>760.17719999999997</v>
      </c>
      <c r="L87" s="115">
        <f t="shared" si="28"/>
        <v>942.61972800000001</v>
      </c>
      <c r="M87" s="115">
        <f t="shared" si="29"/>
        <v>628.41315200000008</v>
      </c>
      <c r="N87" s="117">
        <f t="shared" si="30"/>
        <v>1571.0328800000002</v>
      </c>
      <c r="O87" s="78"/>
    </row>
    <row r="88" spans="1:15" s="23" customFormat="1" ht="27.6">
      <c r="A88" s="18" t="s">
        <v>54</v>
      </c>
      <c r="B88" s="147" t="s">
        <v>223</v>
      </c>
      <c r="C88" s="30"/>
      <c r="D88" s="29"/>
      <c r="E88" s="24" t="s">
        <v>98</v>
      </c>
      <c r="F88" s="52" t="s">
        <v>3</v>
      </c>
      <c r="G88" s="66">
        <f>286.99+44.97+25.94</f>
        <v>357.90000000000003</v>
      </c>
      <c r="H88" s="79">
        <f t="shared" si="38"/>
        <v>17.591999999999999</v>
      </c>
      <c r="I88" s="79">
        <f t="shared" si="39"/>
        <v>11.728000000000002</v>
      </c>
      <c r="J88" s="84">
        <v>29.32</v>
      </c>
      <c r="K88" s="79">
        <f t="shared" si="40"/>
        <v>6296.1768000000002</v>
      </c>
      <c r="L88" s="115">
        <f t="shared" si="28"/>
        <v>7807.2592320000003</v>
      </c>
      <c r="M88" s="115">
        <f t="shared" si="29"/>
        <v>5204.8394880000014</v>
      </c>
      <c r="N88" s="117">
        <f t="shared" si="30"/>
        <v>13012.098720000002</v>
      </c>
      <c r="O88" s="78"/>
    </row>
    <row r="89" spans="1:15" s="23" customFormat="1" ht="27.6">
      <c r="A89" s="18" t="s">
        <v>55</v>
      </c>
      <c r="B89" s="148" t="s">
        <v>128</v>
      </c>
      <c r="C89" s="30"/>
      <c r="D89" s="29"/>
      <c r="E89" s="24">
        <v>87247</v>
      </c>
      <c r="F89" s="52" t="s">
        <v>3</v>
      </c>
      <c r="G89" s="66">
        <v>168.19</v>
      </c>
      <c r="H89" s="79">
        <f t="shared" si="38"/>
        <v>13.085999999999999</v>
      </c>
      <c r="I89" s="79">
        <f t="shared" si="39"/>
        <v>8.7240000000000002</v>
      </c>
      <c r="J89" s="82">
        <v>21.81</v>
      </c>
      <c r="K89" s="79">
        <f t="shared" si="40"/>
        <v>2200.9343399999998</v>
      </c>
      <c r="L89" s="115">
        <f t="shared" si="28"/>
        <v>2729.1585815999997</v>
      </c>
      <c r="M89" s="115">
        <f t="shared" si="29"/>
        <v>1819.4390543999998</v>
      </c>
      <c r="N89" s="117">
        <f t="shared" si="30"/>
        <v>4548.5976359999995</v>
      </c>
      <c r="O89" s="78"/>
    </row>
    <row r="90" spans="1:15" s="22" customFormat="1" ht="27.6">
      <c r="A90" s="18" t="s">
        <v>115</v>
      </c>
      <c r="B90" s="148" t="s">
        <v>218</v>
      </c>
      <c r="C90" s="32"/>
      <c r="D90" s="33"/>
      <c r="E90" s="47" t="s">
        <v>144</v>
      </c>
      <c r="F90" s="53" t="s">
        <v>3</v>
      </c>
      <c r="G90" s="66">
        <f>116.71+25.94</f>
        <v>142.65</v>
      </c>
      <c r="H90" s="79">
        <f t="shared" ref="H90:H91" si="41">J90*0.6</f>
        <v>28.187999999999999</v>
      </c>
      <c r="I90" s="79">
        <f t="shared" ref="I90:I91" si="42">J90*0.4</f>
        <v>18.791999999999998</v>
      </c>
      <c r="J90" s="82">
        <v>46.98</v>
      </c>
      <c r="K90" s="79">
        <f t="shared" si="40"/>
        <v>4021.0182</v>
      </c>
      <c r="L90" s="115">
        <f t="shared" si="28"/>
        <v>4986.0625680000003</v>
      </c>
      <c r="M90" s="115">
        <f t="shared" si="29"/>
        <v>3324.0417119999997</v>
      </c>
      <c r="N90" s="117">
        <f t="shared" si="30"/>
        <v>8310.1042799999996</v>
      </c>
      <c r="O90" s="78"/>
    </row>
    <row r="91" spans="1:15" s="22" customFormat="1" ht="27.6">
      <c r="A91" s="18" t="s">
        <v>116</v>
      </c>
      <c r="B91" s="148" t="s">
        <v>151</v>
      </c>
      <c r="C91" s="32"/>
      <c r="D91" s="33"/>
      <c r="E91" s="47" t="s">
        <v>143</v>
      </c>
      <c r="F91" s="53" t="s">
        <v>3</v>
      </c>
      <c r="G91" s="66">
        <v>12.04</v>
      </c>
      <c r="H91" s="79">
        <f t="shared" si="41"/>
        <v>186.792</v>
      </c>
      <c r="I91" s="79">
        <f t="shared" si="42"/>
        <v>124.52800000000001</v>
      </c>
      <c r="J91" s="82">
        <v>311.32</v>
      </c>
      <c r="K91" s="79">
        <f t="shared" si="40"/>
        <v>2248.97568</v>
      </c>
      <c r="L91" s="115">
        <f t="shared" si="28"/>
        <v>2788.7298431999998</v>
      </c>
      <c r="M91" s="115">
        <f t="shared" si="29"/>
        <v>1859.1532287999999</v>
      </c>
      <c r="N91" s="117">
        <f t="shared" si="30"/>
        <v>4647.8830719999996</v>
      </c>
      <c r="O91" s="78"/>
    </row>
    <row r="92" spans="1:15" s="22" customFormat="1" ht="41.4">
      <c r="A92" s="18" t="s">
        <v>117</v>
      </c>
      <c r="B92" s="148" t="s">
        <v>152</v>
      </c>
      <c r="C92" s="32"/>
      <c r="D92" s="33"/>
      <c r="E92" s="47" t="s">
        <v>143</v>
      </c>
      <c r="F92" s="53" t="s">
        <v>3</v>
      </c>
      <c r="G92" s="66">
        <v>20.74</v>
      </c>
      <c r="H92" s="79">
        <f t="shared" ref="H92" si="43">J92*0.6</f>
        <v>252.41399999999999</v>
      </c>
      <c r="I92" s="79">
        <f t="shared" ref="I92" si="44">J92*0.4</f>
        <v>168.27600000000001</v>
      </c>
      <c r="J92" s="82">
        <v>420.69</v>
      </c>
      <c r="K92" s="79">
        <f t="shared" si="40"/>
        <v>5235.0663599999989</v>
      </c>
      <c r="L92" s="115">
        <f t="shared" si="28"/>
        <v>6491.4822863999989</v>
      </c>
      <c r="M92" s="115">
        <f t="shared" si="29"/>
        <v>4327.6548576000005</v>
      </c>
      <c r="N92" s="117">
        <f t="shared" si="30"/>
        <v>10819.137144</v>
      </c>
      <c r="O92" s="78"/>
    </row>
    <row r="93" spans="1:15" ht="15.6">
      <c r="A93" s="135" t="s">
        <v>118</v>
      </c>
      <c r="B93" s="135" t="s">
        <v>219</v>
      </c>
      <c r="C93" s="135"/>
      <c r="D93" s="135"/>
      <c r="E93" s="129"/>
      <c r="F93" s="130"/>
      <c r="G93" s="136"/>
      <c r="H93" s="133"/>
      <c r="I93" s="133"/>
      <c r="J93" s="133"/>
      <c r="K93" s="133"/>
      <c r="L93" s="138"/>
      <c r="M93" s="138"/>
      <c r="N93" s="139"/>
      <c r="O93" s="140">
        <f>SUM(N94:N99)</f>
        <v>15570.755020000001</v>
      </c>
    </row>
    <row r="94" spans="1:15" s="21" customFormat="1" ht="27.6">
      <c r="A94" s="34" t="s">
        <v>119</v>
      </c>
      <c r="B94" s="147" t="s">
        <v>146</v>
      </c>
      <c r="C94" s="33"/>
      <c r="D94" s="33"/>
      <c r="E94" s="13" t="s">
        <v>145</v>
      </c>
      <c r="F94" s="33" t="s">
        <v>34</v>
      </c>
      <c r="G94" s="62">
        <f>124.25+15.9</f>
        <v>140.15</v>
      </c>
      <c r="H94" s="79">
        <f t="shared" ref="H94:H99" si="45">J94*0.6</f>
        <v>41.322000000000003</v>
      </c>
      <c r="I94" s="79">
        <f t="shared" ref="I94:I99" si="46">J94*0.4</f>
        <v>27.548000000000002</v>
      </c>
      <c r="J94" s="91">
        <v>68.87</v>
      </c>
      <c r="K94" s="79">
        <f t="shared" ref="K94:K99" si="47">H94*G94</f>
        <v>5791.2783000000009</v>
      </c>
      <c r="L94" s="115">
        <f t="shared" si="28"/>
        <v>7181.1850920000006</v>
      </c>
      <c r="M94" s="115">
        <f t="shared" si="29"/>
        <v>4787.4567280000001</v>
      </c>
      <c r="N94" s="117">
        <f t="shared" si="30"/>
        <v>11968.641820000001</v>
      </c>
      <c r="O94" s="78"/>
    </row>
    <row r="95" spans="1:15" s="39" customFormat="1" ht="27.6">
      <c r="A95" s="35" t="s">
        <v>120</v>
      </c>
      <c r="B95" s="149" t="s">
        <v>147</v>
      </c>
      <c r="C95" s="36"/>
      <c r="D95" s="37"/>
      <c r="E95" s="38">
        <v>72553</v>
      </c>
      <c r="F95" s="54" t="s">
        <v>111</v>
      </c>
      <c r="G95" s="67">
        <v>4</v>
      </c>
      <c r="H95" s="88">
        <f>J95*0.85</f>
        <v>24.922000000000001</v>
      </c>
      <c r="I95" s="88">
        <f>J95*0.15</f>
        <v>4.3979999999999997</v>
      </c>
      <c r="J95" s="92">
        <v>29.32</v>
      </c>
      <c r="K95" s="88">
        <f t="shared" si="47"/>
        <v>99.688000000000002</v>
      </c>
      <c r="L95" s="115">
        <f t="shared" si="28"/>
        <v>123.61312</v>
      </c>
      <c r="M95" s="115">
        <f t="shared" si="29"/>
        <v>21.814079999999997</v>
      </c>
      <c r="N95" s="117">
        <f t="shared" si="30"/>
        <v>145.4272</v>
      </c>
      <c r="O95" s="127"/>
    </row>
    <row r="96" spans="1:15" s="21" customFormat="1" ht="27.6">
      <c r="A96" s="13" t="s">
        <v>121</v>
      </c>
      <c r="B96" s="150" t="s">
        <v>148</v>
      </c>
      <c r="C96" s="32"/>
      <c r="D96" s="33"/>
      <c r="E96" s="47" t="s">
        <v>143</v>
      </c>
      <c r="F96" s="53" t="s">
        <v>111</v>
      </c>
      <c r="G96" s="66">
        <v>11</v>
      </c>
      <c r="H96" s="79">
        <f t="shared" si="45"/>
        <v>27.389999999999997</v>
      </c>
      <c r="I96" s="79">
        <f t="shared" si="46"/>
        <v>18.260000000000002</v>
      </c>
      <c r="J96" s="82">
        <v>45.65</v>
      </c>
      <c r="K96" s="79">
        <f t="shared" si="47"/>
        <v>301.28999999999996</v>
      </c>
      <c r="L96" s="115">
        <f t="shared" si="28"/>
        <v>373.59959999999995</v>
      </c>
      <c r="M96" s="115">
        <f t="shared" si="29"/>
        <v>249.06640000000002</v>
      </c>
      <c r="N96" s="117">
        <f t="shared" si="30"/>
        <v>622.66599999999994</v>
      </c>
      <c r="O96" s="79"/>
    </row>
    <row r="97" spans="1:15" s="21" customFormat="1" ht="15.6">
      <c r="A97" s="13" t="s">
        <v>142</v>
      </c>
      <c r="B97" s="31" t="s">
        <v>149</v>
      </c>
      <c r="C97" s="32"/>
      <c r="D97" s="33"/>
      <c r="E97" s="47" t="s">
        <v>143</v>
      </c>
      <c r="F97" s="53" t="s">
        <v>111</v>
      </c>
      <c r="G97" s="66">
        <v>6</v>
      </c>
      <c r="H97" s="79">
        <f t="shared" si="45"/>
        <v>5.94</v>
      </c>
      <c r="I97" s="79">
        <f t="shared" si="46"/>
        <v>3.9600000000000004</v>
      </c>
      <c r="J97" s="82">
        <v>9.9</v>
      </c>
      <c r="K97" s="79">
        <f t="shared" si="47"/>
        <v>35.64</v>
      </c>
      <c r="L97" s="115">
        <f t="shared" si="28"/>
        <v>44.193600000000004</v>
      </c>
      <c r="M97" s="115">
        <f t="shared" si="29"/>
        <v>29.462400000000002</v>
      </c>
      <c r="N97" s="117">
        <f t="shared" si="30"/>
        <v>73.656000000000006</v>
      </c>
      <c r="O97" s="79"/>
    </row>
    <row r="98" spans="1:15" s="21" customFormat="1" ht="15.6">
      <c r="A98" s="13" t="s">
        <v>121</v>
      </c>
      <c r="B98" s="148" t="s">
        <v>237</v>
      </c>
      <c r="C98" s="32"/>
      <c r="D98" s="33"/>
      <c r="E98" s="47" t="s">
        <v>143</v>
      </c>
      <c r="F98" s="53" t="s">
        <v>111</v>
      </c>
      <c r="G98" s="66">
        <v>1</v>
      </c>
      <c r="H98" s="79">
        <f t="shared" si="45"/>
        <v>1185.8039999999999</v>
      </c>
      <c r="I98" s="79">
        <f t="shared" si="46"/>
        <v>790.53600000000006</v>
      </c>
      <c r="J98" s="82">
        <v>1976.34</v>
      </c>
      <c r="K98" s="79">
        <f t="shared" si="47"/>
        <v>1185.8039999999999</v>
      </c>
      <c r="L98" s="115">
        <f t="shared" si="28"/>
        <v>1470.3969599999998</v>
      </c>
      <c r="M98" s="115">
        <f t="shared" si="29"/>
        <v>980.2646400000001</v>
      </c>
      <c r="N98" s="117">
        <f t="shared" si="30"/>
        <v>2450.6615999999999</v>
      </c>
      <c r="O98" s="79"/>
    </row>
    <row r="99" spans="1:15" s="21" customFormat="1" ht="16.2" thickBot="1">
      <c r="A99" s="13" t="s">
        <v>121</v>
      </c>
      <c r="B99" s="31" t="s">
        <v>150</v>
      </c>
      <c r="C99" s="32"/>
      <c r="D99" s="33"/>
      <c r="E99" s="47" t="s">
        <v>143</v>
      </c>
      <c r="F99" s="53" t="s">
        <v>111</v>
      </c>
      <c r="G99" s="66">
        <v>7</v>
      </c>
      <c r="H99" s="79">
        <f t="shared" si="45"/>
        <v>21.407999999999998</v>
      </c>
      <c r="I99" s="79">
        <f t="shared" si="46"/>
        <v>14.272</v>
      </c>
      <c r="J99" s="82">
        <v>35.68</v>
      </c>
      <c r="K99" s="79">
        <f t="shared" si="47"/>
        <v>149.85599999999999</v>
      </c>
      <c r="L99" s="119">
        <f t="shared" si="28"/>
        <v>185.82144</v>
      </c>
      <c r="M99" s="119">
        <f t="shared" si="29"/>
        <v>123.88095999999999</v>
      </c>
      <c r="N99" s="117">
        <f t="shared" si="30"/>
        <v>309.70240000000001</v>
      </c>
      <c r="O99" s="79"/>
    </row>
    <row r="100" spans="1:15" s="21" customFormat="1" ht="15" thickBot="1">
      <c r="A100" s="40"/>
      <c r="B100" s="41"/>
      <c r="C100" s="42"/>
      <c r="D100" s="42"/>
      <c r="E100" s="40"/>
      <c r="F100" s="55"/>
      <c r="G100" s="69"/>
      <c r="H100" s="93"/>
      <c r="I100" s="93"/>
      <c r="J100" s="97" t="s">
        <v>7</v>
      </c>
      <c r="K100" s="98"/>
      <c r="L100" s="123">
        <f>SUM(L10:L99)</f>
        <v>157315.12434859996</v>
      </c>
      <c r="M100" s="123">
        <f>SUM(M10:M99)</f>
        <v>99635.181267399981</v>
      </c>
      <c r="N100" s="71">
        <f t="shared" si="30"/>
        <v>256950.30561599994</v>
      </c>
      <c r="O100" s="124"/>
    </row>
    <row r="101" spans="1:15" s="21" customFormat="1" ht="15" customHeight="1" thickBot="1">
      <c r="A101" s="160"/>
      <c r="B101" s="161"/>
      <c r="C101" s="161"/>
      <c r="D101" s="161"/>
      <c r="E101" s="161"/>
      <c r="F101" s="161"/>
      <c r="G101" s="161"/>
      <c r="H101" s="158"/>
      <c r="I101" s="159"/>
      <c r="J101" s="71"/>
      <c r="K101" s="122"/>
      <c r="L101" s="155" t="s">
        <v>235</v>
      </c>
      <c r="M101" s="156"/>
      <c r="N101" s="157"/>
      <c r="O101" s="125">
        <f>SUM(O9:O100)</f>
        <v>256950.305616</v>
      </c>
    </row>
    <row r="102" spans="1:15" thickBot="1">
      <c r="A102" s="167"/>
      <c r="B102" s="167"/>
      <c r="C102" s="167"/>
      <c r="D102" s="167"/>
      <c r="E102" s="167"/>
      <c r="F102" s="167"/>
      <c r="G102" s="167"/>
      <c r="H102" s="94"/>
      <c r="I102" s="94"/>
      <c r="J102" s="95"/>
      <c r="K102" s="120"/>
      <c r="L102" s="121"/>
      <c r="M102" s="121"/>
      <c r="N102" s="120"/>
      <c r="O102" s="95"/>
    </row>
    <row r="103" spans="1:15" ht="15" thickTop="1">
      <c r="A103" s="166" t="s">
        <v>240</v>
      </c>
    </row>
    <row r="104" spans="1:15">
      <c r="M104" s="170" t="s">
        <v>242</v>
      </c>
    </row>
    <row r="106" spans="1:15" ht="15" thickBot="1">
      <c r="A106" s="168"/>
      <c r="B106" s="168"/>
    </row>
    <row r="107" spans="1:15" ht="15" thickTop="1">
      <c r="A107" s="169" t="s">
        <v>241</v>
      </c>
    </row>
  </sheetData>
  <mergeCells count="12">
    <mergeCell ref="A1:O1"/>
    <mergeCell ref="A3:O3"/>
    <mergeCell ref="A102:G102"/>
    <mergeCell ref="H101:I101"/>
    <mergeCell ref="A101:G101"/>
    <mergeCell ref="H7:H8"/>
    <mergeCell ref="I7:I8"/>
    <mergeCell ref="L7:L8"/>
    <mergeCell ref="M7:M8"/>
    <mergeCell ref="O7:O8"/>
    <mergeCell ref="L101:N101"/>
    <mergeCell ref="N7:N8"/>
  </mergeCells>
  <phoneticPr fontId="0" type="noConversion"/>
  <pageMargins left="0.23622047244094491" right="0.23622047244094491" top="0.94488188976377963" bottom="0.74803149606299213" header="0.31496062992125984" footer="0.31496062992125984"/>
  <pageSetup paperSize="257" orientation="landscape" horizontalDpi="4294967293" r:id="rId1"/>
  <headerFooter>
    <oddHeader>&amp;L&amp;"Agency FB,Negrito"&amp;12&amp;U&amp;KC00000Estado do Rio Grande do Sul
Município de Tenente Portela&amp;C&amp;"-,Negrito"&amp;16&amp;U&amp;KC00000&gt;&gt; PLANILHA  ORÇAMENTÁRIA &lt;&lt;&amp;R&amp;"Agency FB,Negrito"&amp;12&amp;U&amp;KC00000Processo Licitatório Nr. 12/2015
Tomada de Preços  Nr.  01/2015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Meus Documentos</cp:lastModifiedBy>
  <cp:lastPrinted>2015-01-21T10:55:52Z</cp:lastPrinted>
  <dcterms:created xsi:type="dcterms:W3CDTF">2011-10-10T20:17:23Z</dcterms:created>
  <dcterms:modified xsi:type="dcterms:W3CDTF">2015-01-23T15:34:47Z</dcterms:modified>
</cp:coreProperties>
</file>